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PC JESUS\AFOROS VEHICULARES BARRANQUILLA\INTERSECCIONES SEMAFORIZADAS\Semaforizadas\2104\2016\"/>
    </mc:Choice>
  </mc:AlternateContent>
  <bookViews>
    <workbookView xWindow="240" yWindow="90" windowWidth="9135" windowHeight="4965" tabRatio="736" activeTab="5"/>
  </bookViews>
  <sheets>
    <sheet name="G-1" sheetId="4678" r:id="rId1"/>
    <sheet name="G-2" sheetId="4684" r:id="rId2"/>
    <sheet name="G-4" sheetId="4677" r:id="rId3"/>
    <sheet name="G-Totales" sheetId="4681" r:id="rId4"/>
    <sheet name="DIRECCIONALIDAD" sheetId="4689" r:id="rId5"/>
    <sheet name="DIAGRAMA DE VOL" sheetId="4688" r:id="rId6"/>
  </sheets>
  <definedNames>
    <definedName name="_xlnm.Print_Area" localSheetId="0">'G-1'!$A$1:$U$58</definedName>
    <definedName name="_xlnm.Print_Area" localSheetId="1">'G-2'!$A$1:$U$58</definedName>
    <definedName name="_xlnm.Print_Area" localSheetId="2">'G-4'!$A$1:$U$58</definedName>
    <definedName name="_xlnm.Print_Area" localSheetId="3">'G-Totales'!$A$1:$U$58</definedName>
  </definedNames>
  <calcPr calcId="152511"/>
</workbook>
</file>

<file path=xl/calcChain.xml><?xml version="1.0" encoding="utf-8"?>
<calcChain xmlns="http://schemas.openxmlformats.org/spreadsheetml/2006/main">
  <c r="F10" i="4677" l="1"/>
  <c r="F11" i="4677"/>
  <c r="F12" i="4677"/>
  <c r="F13" i="4677"/>
  <c r="F14" i="4677"/>
  <c r="F15" i="4677"/>
  <c r="F16" i="4677"/>
  <c r="F17" i="4677"/>
  <c r="F18" i="4677"/>
  <c r="F19" i="4677"/>
  <c r="F20" i="4677"/>
  <c r="F21" i="4677"/>
  <c r="F22" i="4677"/>
  <c r="P11" i="4681" l="1"/>
  <c r="Q11" i="4681"/>
  <c r="R11" i="4681"/>
  <c r="S11" i="4681"/>
  <c r="P12" i="4681"/>
  <c r="Q12" i="4681"/>
  <c r="R12" i="4681"/>
  <c r="S12" i="4681"/>
  <c r="P13" i="4681"/>
  <c r="Q13" i="4681"/>
  <c r="R13" i="4681"/>
  <c r="S13" i="4681"/>
  <c r="P14" i="4681"/>
  <c r="Q14" i="4681"/>
  <c r="R14" i="4681"/>
  <c r="S14" i="4681"/>
  <c r="P15" i="4681"/>
  <c r="Q15" i="4681"/>
  <c r="R15" i="4681"/>
  <c r="S15" i="4681"/>
  <c r="P16" i="4681"/>
  <c r="Q16" i="4681"/>
  <c r="R16" i="4681"/>
  <c r="S16" i="4681"/>
  <c r="P17" i="4681"/>
  <c r="Q17" i="4681"/>
  <c r="R17" i="4681"/>
  <c r="S17" i="4681"/>
  <c r="P18" i="4681"/>
  <c r="Q18" i="4681"/>
  <c r="R18" i="4681"/>
  <c r="S18" i="4681"/>
  <c r="P19" i="4681"/>
  <c r="Q19" i="4681"/>
  <c r="R19" i="4681"/>
  <c r="S19" i="4681"/>
  <c r="P20" i="4681"/>
  <c r="Q20" i="4681"/>
  <c r="R20" i="4681"/>
  <c r="S20" i="4681"/>
  <c r="P21" i="4681"/>
  <c r="Q21" i="4681"/>
  <c r="R21" i="4681"/>
  <c r="S21" i="4681"/>
  <c r="Q10" i="4681"/>
  <c r="R10" i="4681"/>
  <c r="S10" i="4681"/>
  <c r="P10" i="4681"/>
  <c r="I11" i="4681"/>
  <c r="J11" i="4681"/>
  <c r="K11" i="4681"/>
  <c r="L11" i="4681"/>
  <c r="I12" i="4681"/>
  <c r="J12" i="4681"/>
  <c r="K12" i="4681"/>
  <c r="L12" i="4681"/>
  <c r="I13" i="4681"/>
  <c r="J13" i="4681"/>
  <c r="K13" i="4681"/>
  <c r="L13" i="4681"/>
  <c r="I14" i="4681"/>
  <c r="J14" i="4681"/>
  <c r="K14" i="4681"/>
  <c r="L14" i="4681"/>
  <c r="I15" i="4681"/>
  <c r="J15" i="4681"/>
  <c r="K15" i="4681"/>
  <c r="L15" i="4681"/>
  <c r="I16" i="4681"/>
  <c r="J16" i="4681"/>
  <c r="K16" i="4681"/>
  <c r="L16" i="4681"/>
  <c r="I17" i="4681"/>
  <c r="J17" i="4681"/>
  <c r="K17" i="4681"/>
  <c r="L17" i="4681"/>
  <c r="I18" i="4681"/>
  <c r="J18" i="4681"/>
  <c r="K18" i="4681"/>
  <c r="L18" i="4681"/>
  <c r="I19" i="4681"/>
  <c r="J19" i="4681"/>
  <c r="K19" i="4681"/>
  <c r="L19" i="4681"/>
  <c r="I20" i="4681"/>
  <c r="J20" i="4681"/>
  <c r="K20" i="4681"/>
  <c r="L20" i="4681"/>
  <c r="I21" i="4681"/>
  <c r="J21" i="4681"/>
  <c r="K21" i="4681"/>
  <c r="L21" i="4681"/>
  <c r="I22" i="4681"/>
  <c r="J22" i="4681"/>
  <c r="K22" i="4681"/>
  <c r="L22" i="4681"/>
  <c r="J10" i="4681"/>
  <c r="K10" i="4681"/>
  <c r="L10" i="4681"/>
  <c r="I10" i="4681"/>
  <c r="B21" i="4681"/>
  <c r="C21" i="4681"/>
  <c r="D21" i="4681"/>
  <c r="E21" i="4681"/>
  <c r="B22" i="4681"/>
  <c r="C22" i="4681"/>
  <c r="D22" i="4681"/>
  <c r="E22" i="4681"/>
  <c r="C20" i="4681"/>
  <c r="D20" i="4681"/>
  <c r="E20" i="4681"/>
  <c r="B20" i="4681"/>
  <c r="B11" i="4681"/>
  <c r="C11" i="4681"/>
  <c r="D11" i="4681"/>
  <c r="E11" i="4681"/>
  <c r="B12" i="4681"/>
  <c r="C12" i="4681"/>
  <c r="D12" i="4681"/>
  <c r="E12" i="4681"/>
  <c r="B13" i="4681"/>
  <c r="C13" i="4681"/>
  <c r="D13" i="4681"/>
  <c r="E13" i="4681"/>
  <c r="B14" i="4681"/>
  <c r="C14" i="4681"/>
  <c r="D14" i="4681"/>
  <c r="E14" i="4681"/>
  <c r="B15" i="4681"/>
  <c r="C15" i="4681"/>
  <c r="D15" i="4681"/>
  <c r="E15" i="4681"/>
  <c r="B16" i="4681"/>
  <c r="C16" i="4681"/>
  <c r="D16" i="4681"/>
  <c r="E16" i="4681"/>
  <c r="B17" i="4681"/>
  <c r="C17" i="4681"/>
  <c r="D17" i="4681"/>
  <c r="E17" i="4681"/>
  <c r="B18" i="4681"/>
  <c r="C18" i="4681"/>
  <c r="D18" i="4681"/>
  <c r="E18" i="4681"/>
  <c r="B19" i="4681"/>
  <c r="C19" i="4681"/>
  <c r="D19" i="4681"/>
  <c r="E19" i="4681"/>
  <c r="C10" i="4681"/>
  <c r="D10" i="4681"/>
  <c r="E10" i="4681"/>
  <c r="B10" i="4681"/>
  <c r="C5" i="4689"/>
  <c r="I6" i="4689"/>
  <c r="I5" i="4689"/>
  <c r="I45" i="4689"/>
  <c r="I44" i="4689"/>
  <c r="I43" i="4689"/>
  <c r="I42" i="4689"/>
  <c r="I41" i="4689"/>
  <c r="I40" i="4689"/>
  <c r="I39" i="4689"/>
  <c r="I38" i="4689"/>
  <c r="I37" i="4689"/>
  <c r="I36" i="4689"/>
  <c r="J36" i="4689" s="1"/>
  <c r="I35" i="4689"/>
  <c r="I34" i="4689"/>
  <c r="J34" i="4689" s="1"/>
  <c r="I33" i="4689"/>
  <c r="J33" i="4689" s="1"/>
  <c r="I32" i="4689"/>
  <c r="J32" i="4689" s="1"/>
  <c r="I31" i="4689"/>
  <c r="J31" i="4689" s="1"/>
  <c r="I30" i="4689"/>
  <c r="J30" i="4689" s="1"/>
  <c r="I29" i="4689"/>
  <c r="I28" i="4689"/>
  <c r="J28" i="4689" s="1"/>
  <c r="I27" i="4689"/>
  <c r="I26" i="4689"/>
  <c r="I25" i="4689"/>
  <c r="J25" i="4689" s="1"/>
  <c r="I24" i="4689"/>
  <c r="J24" i="4689" s="1"/>
  <c r="I23" i="4689"/>
  <c r="I22" i="4689"/>
  <c r="J22" i="4689" s="1"/>
  <c r="I21" i="4689"/>
  <c r="I20" i="4689"/>
  <c r="I19" i="4689"/>
  <c r="I18" i="4689"/>
  <c r="I17" i="4689"/>
  <c r="I16" i="4689"/>
  <c r="J16" i="4689" s="1"/>
  <c r="I15" i="4689"/>
  <c r="I14" i="4689"/>
  <c r="I13" i="4689"/>
  <c r="J13" i="4689" s="1"/>
  <c r="I12" i="4689"/>
  <c r="I11" i="4689"/>
  <c r="I10" i="4689"/>
  <c r="J10" i="4689" s="1"/>
  <c r="AJ8" i="4688"/>
  <c r="O8" i="4688"/>
  <c r="Y8" i="4688"/>
  <c r="S6" i="4681"/>
  <c r="S6" i="4677"/>
  <c r="S6" i="4684"/>
  <c r="M19" i="4678"/>
  <c r="Y13" i="4688" s="1"/>
  <c r="M20" i="4678"/>
  <c r="Z13" i="4688" s="1"/>
  <c r="M21" i="4678"/>
  <c r="AA13" i="4688" s="1"/>
  <c r="M22" i="4678"/>
  <c r="AB13" i="4688" s="1"/>
  <c r="M18" i="4678"/>
  <c r="X13" i="4688" s="1"/>
  <c r="M17" i="4678"/>
  <c r="W13" i="4688" s="1"/>
  <c r="M16" i="4678"/>
  <c r="V13" i="4688" s="1"/>
  <c r="T21" i="4678"/>
  <c r="AO13" i="4688" s="1"/>
  <c r="T20" i="4678"/>
  <c r="AN13" i="4688" s="1"/>
  <c r="T19" i="4678"/>
  <c r="AM13" i="4688" s="1"/>
  <c r="T18" i="4678"/>
  <c r="AL13" i="4688" s="1"/>
  <c r="T17" i="4678"/>
  <c r="AK13" i="4688" s="1"/>
  <c r="T16" i="4678"/>
  <c r="AJ13" i="4688" s="1"/>
  <c r="T15" i="4678"/>
  <c r="AI13" i="4688" s="1"/>
  <c r="T14" i="4678"/>
  <c r="AH13" i="4688" s="1"/>
  <c r="T13" i="4678"/>
  <c r="AG13" i="4688" s="1"/>
  <c r="T12" i="4678"/>
  <c r="AF13" i="4688" s="1"/>
  <c r="T11" i="4678"/>
  <c r="AE13" i="4688" s="1"/>
  <c r="T10" i="4678"/>
  <c r="AD13" i="4688" s="1"/>
  <c r="M15" i="4678"/>
  <c r="U13" i="4688" s="1"/>
  <c r="M14" i="4678"/>
  <c r="T13" i="4688" s="1"/>
  <c r="M13" i="4678"/>
  <c r="S13" i="4688" s="1"/>
  <c r="M12" i="4678"/>
  <c r="R13" i="4688" s="1"/>
  <c r="M11" i="4678"/>
  <c r="Q13" i="4688" s="1"/>
  <c r="M10" i="4678"/>
  <c r="P13" i="4688" s="1"/>
  <c r="F11" i="4678"/>
  <c r="C13" i="4688" s="1"/>
  <c r="F12" i="4678"/>
  <c r="D13" i="4688" s="1"/>
  <c r="F13" i="4678"/>
  <c r="E13" i="4688" s="1"/>
  <c r="F14" i="4678"/>
  <c r="F13" i="4688" s="1"/>
  <c r="F15" i="4678"/>
  <c r="G13" i="4688" s="1"/>
  <c r="F16" i="4678"/>
  <c r="H13" i="4688" s="1"/>
  <c r="F17" i="4678"/>
  <c r="I13" i="4688" s="1"/>
  <c r="F18" i="4678"/>
  <c r="J13" i="4688" s="1"/>
  <c r="F19" i="4678"/>
  <c r="K13" i="4688" s="1"/>
  <c r="F20" i="4678"/>
  <c r="M13" i="4688" s="1"/>
  <c r="F21" i="4678"/>
  <c r="N13" i="4688" s="1"/>
  <c r="F22" i="4678"/>
  <c r="O13" i="4688" s="1"/>
  <c r="F10" i="4678"/>
  <c r="B13" i="4688" s="1"/>
  <c r="M19" i="4684"/>
  <c r="Y18" i="4688" s="1"/>
  <c r="M20" i="4684"/>
  <c r="Z18" i="4688" s="1"/>
  <c r="M21" i="4684"/>
  <c r="AA18" i="4688" s="1"/>
  <c r="M22" i="4684"/>
  <c r="AB18" i="4688" s="1"/>
  <c r="M18" i="4684"/>
  <c r="X18" i="4688" s="1"/>
  <c r="M17" i="4684"/>
  <c r="W18" i="4688" s="1"/>
  <c r="M16" i="4684"/>
  <c r="V18" i="4688" s="1"/>
  <c r="E4" i="4684"/>
  <c r="D5" i="4684"/>
  <c r="L5" i="4684"/>
  <c r="T21" i="4684"/>
  <c r="AO18" i="4688" s="1"/>
  <c r="T20" i="4684"/>
  <c r="AN18" i="4688" s="1"/>
  <c r="T19" i="4684"/>
  <c r="AM18" i="4688" s="1"/>
  <c r="T18" i="4684"/>
  <c r="AL18" i="4688" s="1"/>
  <c r="T17" i="4684"/>
  <c r="AK18" i="4688" s="1"/>
  <c r="T16" i="4684"/>
  <c r="AJ18" i="4688" s="1"/>
  <c r="T15" i="4684"/>
  <c r="AI18" i="4688" s="1"/>
  <c r="T14" i="4684"/>
  <c r="AH18" i="4688" s="1"/>
  <c r="T13" i="4684"/>
  <c r="AG18" i="4688" s="1"/>
  <c r="T12" i="4684"/>
  <c r="AF18" i="4688" s="1"/>
  <c r="T11" i="4684"/>
  <c r="AE18" i="4688" s="1"/>
  <c r="T10" i="4684"/>
  <c r="AD18" i="4688" s="1"/>
  <c r="M15" i="4684"/>
  <c r="U18" i="4688" s="1"/>
  <c r="M14" i="4684"/>
  <c r="T18" i="4688" s="1"/>
  <c r="M13" i="4684"/>
  <c r="S18" i="4688" s="1"/>
  <c r="M12" i="4684"/>
  <c r="R18" i="4688" s="1"/>
  <c r="M11" i="4684"/>
  <c r="Q18" i="4688" s="1"/>
  <c r="M10" i="4684"/>
  <c r="P18" i="4688" s="1"/>
  <c r="F11" i="4684"/>
  <c r="C18" i="4688" s="1"/>
  <c r="F12" i="4684"/>
  <c r="D18" i="4688" s="1"/>
  <c r="F13" i="4684"/>
  <c r="E18" i="4688" s="1"/>
  <c r="F14" i="4684"/>
  <c r="F18" i="4688" s="1"/>
  <c r="F15" i="4684"/>
  <c r="G18" i="4688" s="1"/>
  <c r="F16" i="4684"/>
  <c r="H18" i="4688" s="1"/>
  <c r="F17" i="4684"/>
  <c r="I18" i="4688" s="1"/>
  <c r="F18" i="4684"/>
  <c r="J18" i="4688" s="1"/>
  <c r="F19" i="4684"/>
  <c r="K18" i="4688" s="1"/>
  <c r="F20" i="4684"/>
  <c r="M18" i="4688" s="1"/>
  <c r="F21" i="4684"/>
  <c r="N18" i="4688" s="1"/>
  <c r="F22" i="4684"/>
  <c r="O18" i="4688" s="1"/>
  <c r="F10" i="4684"/>
  <c r="B18" i="4688" s="1"/>
  <c r="AO24" i="4688"/>
  <c r="CC20" i="4688" s="1"/>
  <c r="AM24" i="4688"/>
  <c r="CA20" i="4688" s="1"/>
  <c r="M19" i="4677"/>
  <c r="Y28" i="4688" s="1"/>
  <c r="M20" i="4677"/>
  <c r="Z28" i="4688" s="1"/>
  <c r="M21" i="4677"/>
  <c r="AA28" i="4688" s="1"/>
  <c r="M22" i="4677"/>
  <c r="AB28" i="4688" s="1"/>
  <c r="M18" i="4677"/>
  <c r="X28" i="4688" s="1"/>
  <c r="M17" i="4677"/>
  <c r="W28" i="4688" s="1"/>
  <c r="M16" i="4677"/>
  <c r="V28" i="4688" s="1"/>
  <c r="L5" i="4677"/>
  <c r="D5" i="4677"/>
  <c r="E4" i="4677"/>
  <c r="T21" i="4677"/>
  <c r="AO28" i="4688" s="1"/>
  <c r="T20" i="4677"/>
  <c r="AN28" i="4688" s="1"/>
  <c r="T19" i="4677"/>
  <c r="AM28" i="4688" s="1"/>
  <c r="T18" i="4677"/>
  <c r="AL28" i="4688" s="1"/>
  <c r="T17" i="4677"/>
  <c r="AK28" i="4688" s="1"/>
  <c r="T16" i="4677"/>
  <c r="AJ28" i="4688" s="1"/>
  <c r="T15" i="4677"/>
  <c r="AI28" i="4688" s="1"/>
  <c r="T14" i="4677"/>
  <c r="AH28" i="4688" s="1"/>
  <c r="T13" i="4677"/>
  <c r="AG28" i="4688" s="1"/>
  <c r="T12" i="4677"/>
  <c r="AF28" i="4688" s="1"/>
  <c r="T11" i="4677"/>
  <c r="AE28" i="4688" s="1"/>
  <c r="T10" i="4677"/>
  <c r="AD28" i="4688" s="1"/>
  <c r="M15" i="4677"/>
  <c r="U28" i="4688" s="1"/>
  <c r="M14" i="4677"/>
  <c r="T28" i="4688" s="1"/>
  <c r="M13" i="4677"/>
  <c r="S28" i="4688" s="1"/>
  <c r="M12" i="4677"/>
  <c r="R28" i="4688" s="1"/>
  <c r="M11" i="4677"/>
  <c r="Q28" i="4688" s="1"/>
  <c r="M10" i="4677"/>
  <c r="P28" i="4688" s="1"/>
  <c r="C28" i="4688"/>
  <c r="D28" i="4688"/>
  <c r="E28" i="4688"/>
  <c r="F28" i="4688"/>
  <c r="G28" i="4688"/>
  <c r="H28" i="4688"/>
  <c r="I28" i="4688"/>
  <c r="J28" i="4688"/>
  <c r="K28" i="4688"/>
  <c r="M28" i="4688"/>
  <c r="N28" i="4688"/>
  <c r="O28" i="4688"/>
  <c r="B28" i="4688"/>
  <c r="L6" i="4681"/>
  <c r="D6" i="4681"/>
  <c r="E5" i="4681"/>
  <c r="T17" i="4681" l="1"/>
  <c r="J23" i="4689"/>
  <c r="U20" i="4688" s="1"/>
  <c r="J43" i="4689"/>
  <c r="J37" i="4689"/>
  <c r="J14" i="4689"/>
  <c r="U15" i="4688" s="1"/>
  <c r="J26" i="4689"/>
  <c r="AK20" i="4688" s="1"/>
  <c r="J40" i="4689"/>
  <c r="P30" i="4688" s="1"/>
  <c r="J20" i="4689"/>
  <c r="G20" i="4688" s="1"/>
  <c r="AN29" i="4688"/>
  <c r="CB19" i="4688" s="1"/>
  <c r="AL29" i="4688"/>
  <c r="BZ19" i="4688" s="1"/>
  <c r="X19" i="4688"/>
  <c r="BM18" i="4688" s="1"/>
  <c r="V19" i="4688"/>
  <c r="BK18" i="4688" s="1"/>
  <c r="T19" i="4688"/>
  <c r="BI18" i="4688" s="1"/>
  <c r="AH24" i="4688"/>
  <c r="BV20" i="4688" s="1"/>
  <c r="AJ24" i="4688"/>
  <c r="BX20" i="4688" s="1"/>
  <c r="AL24" i="4688"/>
  <c r="BZ20" i="4688" s="1"/>
  <c r="AN24" i="4688"/>
  <c r="CB20" i="4688" s="1"/>
  <c r="J44" i="4689"/>
  <c r="AF30" i="4688"/>
  <c r="J45" i="4689"/>
  <c r="J41" i="4689"/>
  <c r="J42" i="4689"/>
  <c r="J38" i="4689"/>
  <c r="D30" i="4688"/>
  <c r="J39" i="4689"/>
  <c r="AF25" i="4688"/>
  <c r="AO25" i="4688"/>
  <c r="J35" i="4689"/>
  <c r="U25" i="4688"/>
  <c r="P25" i="4688"/>
  <c r="Z25" i="4688"/>
  <c r="D25" i="4688"/>
  <c r="J25" i="4688"/>
  <c r="J29" i="4689"/>
  <c r="AF20" i="4688"/>
  <c r="J27" i="4689"/>
  <c r="P20" i="4688"/>
  <c r="Z20" i="4688"/>
  <c r="J19" i="4689"/>
  <c r="J21" i="4689"/>
  <c r="AF15" i="4688"/>
  <c r="J18" i="4689"/>
  <c r="J17" i="4689"/>
  <c r="P15" i="4688"/>
  <c r="J15" i="4689"/>
  <c r="D15" i="4688"/>
  <c r="J12" i="4689"/>
  <c r="J11" i="4689"/>
  <c r="AG29" i="4688"/>
  <c r="AO29" i="4688"/>
  <c r="CC19" i="4688" s="1"/>
  <c r="T29" i="4688"/>
  <c r="BI19" i="4688" s="1"/>
  <c r="V29" i="4688"/>
  <c r="BK19" i="4688" s="1"/>
  <c r="X29" i="4688"/>
  <c r="BM19" i="4688" s="1"/>
  <c r="Y29" i="4688"/>
  <c r="BN19" i="4688" s="1"/>
  <c r="E29" i="4688"/>
  <c r="T24" i="4688"/>
  <c r="BI20" i="4688" s="1"/>
  <c r="V24" i="4688"/>
  <c r="BK20" i="4688" s="1"/>
  <c r="X24" i="4688"/>
  <c r="BM20" i="4688" s="1"/>
  <c r="Y24" i="4688"/>
  <c r="BN20" i="4688" s="1"/>
  <c r="AA24" i="4688"/>
  <c r="BP20" i="4688" s="1"/>
  <c r="E19" i="4688"/>
  <c r="AI29" i="4688"/>
  <c r="BW19" i="4688" s="1"/>
  <c r="S29" i="4688"/>
  <c r="BH19" i="4688" s="1"/>
  <c r="R29" i="4688"/>
  <c r="BG19" i="4688" s="1"/>
  <c r="U29" i="4688"/>
  <c r="BJ19" i="4688" s="1"/>
  <c r="W29" i="4688"/>
  <c r="BL19" i="4688" s="1"/>
  <c r="Z29" i="4688"/>
  <c r="BO19" i="4688" s="1"/>
  <c r="AA29" i="4688"/>
  <c r="BP19" i="4688" s="1"/>
  <c r="AB29" i="4688"/>
  <c r="BQ19" i="4688" s="1"/>
  <c r="Q29" i="4688"/>
  <c r="BF19" i="4688" s="1"/>
  <c r="P29" i="4688"/>
  <c r="J29" i="4688"/>
  <c r="AZ19" i="4688" s="1"/>
  <c r="H29" i="4688"/>
  <c r="AX19" i="4688" s="1"/>
  <c r="F29" i="4688"/>
  <c r="AV19" i="4688" s="1"/>
  <c r="G29" i="4688"/>
  <c r="AW19" i="4688" s="1"/>
  <c r="K29" i="4688"/>
  <c r="BA19" i="4688" s="1"/>
  <c r="I29" i="4688"/>
  <c r="AY19" i="4688" s="1"/>
  <c r="AG24" i="4688"/>
  <c r="S24" i="4688"/>
  <c r="BH20" i="4688" s="1"/>
  <c r="U24" i="4688"/>
  <c r="BJ20" i="4688" s="1"/>
  <c r="W24" i="4688"/>
  <c r="BL20" i="4688" s="1"/>
  <c r="Z24" i="4688"/>
  <c r="BO20" i="4688" s="1"/>
  <c r="AB24" i="4688"/>
  <c r="BQ20" i="4688" s="1"/>
  <c r="R24" i="4688"/>
  <c r="BG20" i="4688" s="1"/>
  <c r="F24" i="4688"/>
  <c r="AV20" i="4688" s="1"/>
  <c r="P24" i="4688"/>
  <c r="K24" i="4688"/>
  <c r="BA20" i="4688" s="1"/>
  <c r="I24" i="4688"/>
  <c r="AY20" i="4688" s="1"/>
  <c r="G24" i="4688"/>
  <c r="AW20" i="4688" s="1"/>
  <c r="H24" i="4688"/>
  <c r="AX20" i="4688" s="1"/>
  <c r="Q24" i="4688"/>
  <c r="BF20" i="4688" s="1"/>
  <c r="AG19" i="4688"/>
  <c r="AI19" i="4688"/>
  <c r="BW18" i="4688" s="1"/>
  <c r="AK19" i="4688"/>
  <c r="BY18" i="4688" s="1"/>
  <c r="AM19" i="4688"/>
  <c r="CA18" i="4688" s="1"/>
  <c r="AO19" i="4688"/>
  <c r="CC18" i="4688" s="1"/>
  <c r="AD33" i="4688"/>
  <c r="AF33" i="4688"/>
  <c r="AJ33" i="4688"/>
  <c r="AN33" i="4688"/>
  <c r="AI33" i="4688"/>
  <c r="AO33" i="4688"/>
  <c r="S19" i="4688"/>
  <c r="BH18" i="4688" s="1"/>
  <c r="U19" i="4688"/>
  <c r="BJ18" i="4688" s="1"/>
  <c r="W19" i="4688"/>
  <c r="BL18" i="4688" s="1"/>
  <c r="R19" i="4688"/>
  <c r="BG18" i="4688" s="1"/>
  <c r="Z33" i="4688"/>
  <c r="M11" i="4681"/>
  <c r="Q19" i="4688"/>
  <c r="BF18" i="4688" s="1"/>
  <c r="P33" i="4688"/>
  <c r="X33" i="4688"/>
  <c r="AB33" i="4688"/>
  <c r="P19" i="4688"/>
  <c r="K19" i="4688"/>
  <c r="BA18" i="4688" s="1"/>
  <c r="I19" i="4688"/>
  <c r="AY18" i="4688" s="1"/>
  <c r="G19" i="4688"/>
  <c r="AW18" i="4688" s="1"/>
  <c r="J19" i="4688"/>
  <c r="AZ18" i="4688" s="1"/>
  <c r="H19" i="4688"/>
  <c r="AX18" i="4688" s="1"/>
  <c r="F19" i="4688"/>
  <c r="AV18" i="4688" s="1"/>
  <c r="F33" i="4688"/>
  <c r="D33" i="4688"/>
  <c r="N33" i="4688"/>
  <c r="K33" i="4688"/>
  <c r="I33" i="4688"/>
  <c r="AH33" i="4688"/>
  <c r="AK14" i="4688"/>
  <c r="BY12" i="4688" s="1"/>
  <c r="AL33" i="4688"/>
  <c r="AO14" i="4688"/>
  <c r="CC12" i="4688" s="1"/>
  <c r="AE33" i="4688"/>
  <c r="AH14" i="4688"/>
  <c r="BV12" i="4688" s="1"/>
  <c r="AJ14" i="4688"/>
  <c r="BX12" i="4688" s="1"/>
  <c r="AG33" i="4688"/>
  <c r="AM14" i="4688"/>
  <c r="CA12" i="4688" s="1"/>
  <c r="AM33" i="4688"/>
  <c r="AK33" i="4688"/>
  <c r="AL34" i="4688" s="1"/>
  <c r="BZ22" i="4688" s="1"/>
  <c r="R33" i="4688"/>
  <c r="U14" i="4688"/>
  <c r="BJ12" i="4688" s="1"/>
  <c r="T33" i="4688"/>
  <c r="W14" i="4688"/>
  <c r="BL12" i="4688" s="1"/>
  <c r="V33" i="4688"/>
  <c r="Y14" i="4688"/>
  <c r="BN12" i="4688" s="1"/>
  <c r="AA14" i="4688"/>
  <c r="BP12" i="4688" s="1"/>
  <c r="AA33" i="4688"/>
  <c r="AB14" i="4688"/>
  <c r="BQ12" i="4688" s="1"/>
  <c r="Q33" i="4688"/>
  <c r="T14" i="4688"/>
  <c r="BI12" i="4688" s="1"/>
  <c r="S33" i="4688"/>
  <c r="V14" i="4688"/>
  <c r="BK12" i="4688" s="1"/>
  <c r="U33" i="4688"/>
  <c r="X14" i="4688"/>
  <c r="BM12" i="4688" s="1"/>
  <c r="W33" i="4688"/>
  <c r="Z14" i="4688"/>
  <c r="BO12" i="4688" s="1"/>
  <c r="O33" i="4688"/>
  <c r="R14" i="4688"/>
  <c r="BG12" i="4688" s="1"/>
  <c r="M33" i="4688"/>
  <c r="P14" i="4688"/>
  <c r="K14" i="4688"/>
  <c r="BA12" i="4688" s="1"/>
  <c r="H33" i="4688"/>
  <c r="G33" i="4688"/>
  <c r="J14" i="4688"/>
  <c r="AZ12" i="4688" s="1"/>
  <c r="E33" i="4688"/>
  <c r="H14" i="4688"/>
  <c r="AX12" i="4688" s="1"/>
  <c r="C33" i="4688"/>
  <c r="E14" i="4688"/>
  <c r="F14" i="4688"/>
  <c r="AV12" i="4688" s="1"/>
  <c r="B33" i="4688"/>
  <c r="J33" i="4688"/>
  <c r="AK29" i="4688"/>
  <c r="BY19" i="4688" s="1"/>
  <c r="AM29" i="4688"/>
  <c r="CA19" i="4688" s="1"/>
  <c r="AJ29" i="4688"/>
  <c r="BX19" i="4688" s="1"/>
  <c r="AH29" i="4688"/>
  <c r="BV19" i="4688" s="1"/>
  <c r="AK24" i="4688"/>
  <c r="BY20" i="4688" s="1"/>
  <c r="AI24" i="4688"/>
  <c r="BW20" i="4688" s="1"/>
  <c r="J24" i="4688"/>
  <c r="AZ20" i="4688" s="1"/>
  <c r="E24" i="4688"/>
  <c r="AN19" i="4688"/>
  <c r="CB18" i="4688" s="1"/>
  <c r="AL19" i="4688"/>
  <c r="BZ18" i="4688" s="1"/>
  <c r="AJ19" i="4688"/>
  <c r="BX18" i="4688" s="1"/>
  <c r="AH19" i="4688"/>
  <c r="BV18" i="4688" s="1"/>
  <c r="AA19" i="4688"/>
  <c r="BP18" i="4688" s="1"/>
  <c r="Z19" i="4688"/>
  <c r="BO18" i="4688" s="1"/>
  <c r="AB19" i="4688"/>
  <c r="BQ18" i="4688" s="1"/>
  <c r="Y33" i="4688"/>
  <c r="AA34" i="4688" s="1"/>
  <c r="BP22" i="4688" s="1"/>
  <c r="Y19" i="4688"/>
  <c r="BN18" i="4688" s="1"/>
  <c r="AN14" i="4688"/>
  <c r="CB12" i="4688" s="1"/>
  <c r="AL14" i="4688"/>
  <c r="BZ12" i="4688" s="1"/>
  <c r="AI14" i="4688"/>
  <c r="BW12" i="4688" s="1"/>
  <c r="AG14" i="4688"/>
  <c r="S14" i="4688"/>
  <c r="BH12" i="4688" s="1"/>
  <c r="Q14" i="4688"/>
  <c r="BF12" i="4688" s="1"/>
  <c r="I14" i="4688"/>
  <c r="AY12" i="4688" s="1"/>
  <c r="G14" i="4688"/>
  <c r="AW12" i="4688" s="1"/>
  <c r="AK34" i="4688"/>
  <c r="BY22" i="4688" s="1"/>
  <c r="U21" i="4677"/>
  <c r="U19" i="4677"/>
  <c r="U17" i="4677"/>
  <c r="U18" i="4677"/>
  <c r="U15" i="4677"/>
  <c r="U16" i="4677"/>
  <c r="U13" i="4677"/>
  <c r="U14" i="4677"/>
  <c r="N21" i="4677"/>
  <c r="N18" i="4677"/>
  <c r="N19" i="4677"/>
  <c r="N16" i="4677"/>
  <c r="N14" i="4677"/>
  <c r="N12" i="4677"/>
  <c r="N10" i="4677"/>
  <c r="G19" i="4677"/>
  <c r="G17" i="4677"/>
  <c r="G15" i="4677"/>
  <c r="G13" i="4677"/>
  <c r="T21" i="4681"/>
  <c r="T19" i="4681"/>
  <c r="T13" i="4681"/>
  <c r="U21" i="4684"/>
  <c r="U19" i="4684"/>
  <c r="U17" i="4684"/>
  <c r="T15" i="4681"/>
  <c r="U18" i="4684"/>
  <c r="U15" i="4684"/>
  <c r="U16" i="4684"/>
  <c r="U13" i="4684"/>
  <c r="T11" i="4681"/>
  <c r="U14" i="4684"/>
  <c r="N21" i="4684"/>
  <c r="N20" i="4684"/>
  <c r="N18" i="4684"/>
  <c r="N19" i="4684"/>
  <c r="N17" i="4684"/>
  <c r="N16" i="4684"/>
  <c r="N15" i="4684"/>
  <c r="N14" i="4684"/>
  <c r="N13" i="4684"/>
  <c r="N10" i="4684"/>
  <c r="N11" i="4684"/>
  <c r="G19" i="4684"/>
  <c r="G17" i="4684"/>
  <c r="F15" i="4681"/>
  <c r="G15" i="4684"/>
  <c r="F13" i="4681"/>
  <c r="G13" i="4684"/>
  <c r="F11" i="4681"/>
  <c r="U20" i="4678"/>
  <c r="U21" i="4678"/>
  <c r="U18" i="4678"/>
  <c r="U19" i="4678"/>
  <c r="U16" i="4678"/>
  <c r="U17" i="4678"/>
  <c r="U14" i="4678"/>
  <c r="U15" i="4678"/>
  <c r="T10" i="4681"/>
  <c r="U13" i="4678"/>
  <c r="N21" i="4678"/>
  <c r="M19" i="4681"/>
  <c r="N20" i="4678"/>
  <c r="N19" i="4678"/>
  <c r="N18" i="4678"/>
  <c r="N17" i="4678"/>
  <c r="M15" i="4681"/>
  <c r="N16" i="4678"/>
  <c r="N15" i="4678"/>
  <c r="N13" i="4678"/>
  <c r="N11" i="4678"/>
  <c r="F21" i="4681"/>
  <c r="N10" i="4678"/>
  <c r="F19" i="4681"/>
  <c r="F17" i="4681"/>
  <c r="G18" i="4678"/>
  <c r="G16" i="4678"/>
  <c r="G13" i="4678"/>
  <c r="G14" i="4678"/>
  <c r="F10" i="4681"/>
  <c r="U20" i="4677"/>
  <c r="M10" i="4681"/>
  <c r="M13" i="4681"/>
  <c r="N11" i="4677"/>
  <c r="N13" i="4677"/>
  <c r="N15" i="4677"/>
  <c r="N17" i="4677"/>
  <c r="N20" i="4677"/>
  <c r="N22" i="4677"/>
  <c r="G18" i="4677"/>
  <c r="G16" i="4677"/>
  <c r="G14" i="4677"/>
  <c r="U20" i="4684"/>
  <c r="N22" i="4684"/>
  <c r="N12" i="4684"/>
  <c r="G18" i="4684"/>
  <c r="G16" i="4684"/>
  <c r="G14" i="4684"/>
  <c r="M21" i="4681"/>
  <c r="N22" i="4678"/>
  <c r="G19" i="4678"/>
  <c r="G17" i="4678"/>
  <c r="G15" i="4678"/>
  <c r="N12" i="4678"/>
  <c r="F22" i="4681"/>
  <c r="F20" i="4681"/>
  <c r="F18" i="4681"/>
  <c r="F16" i="4681"/>
  <c r="F14" i="4681"/>
  <c r="F12" i="4681"/>
  <c r="M14" i="4681"/>
  <c r="M12" i="4681"/>
  <c r="T20" i="4681"/>
  <c r="T18" i="4681"/>
  <c r="T16" i="4681"/>
  <c r="T14" i="4681"/>
  <c r="T12" i="4681"/>
  <c r="M16" i="4681"/>
  <c r="M17" i="4681"/>
  <c r="M18" i="4681"/>
  <c r="M22" i="4681"/>
  <c r="M20" i="4681"/>
  <c r="N14" i="4678"/>
  <c r="AU20" i="4688" l="1"/>
  <c r="B26" i="4688"/>
  <c r="BE18" i="4688"/>
  <c r="M21" i="4688"/>
  <c r="BE19" i="4688"/>
  <c r="M31" i="4688"/>
  <c r="AU18" i="4688"/>
  <c r="B21" i="4688"/>
  <c r="AU19" i="4688"/>
  <c r="B31" i="4688"/>
  <c r="BU19" i="4688"/>
  <c r="AD31" i="4688"/>
  <c r="BU12" i="4688"/>
  <c r="AD16" i="4688"/>
  <c r="AU12" i="4688"/>
  <c r="B16" i="4688"/>
  <c r="BE12" i="4688"/>
  <c r="M16" i="4688"/>
  <c r="BU18" i="4688"/>
  <c r="AD21" i="4688"/>
  <c r="BE20" i="4688"/>
  <c r="M26" i="4688"/>
  <c r="BU20" i="4688"/>
  <c r="AD26" i="4688"/>
  <c r="S34" i="4688"/>
  <c r="BH22" i="4688" s="1"/>
  <c r="Z34" i="4688"/>
  <c r="BO22" i="4688" s="1"/>
  <c r="V34" i="4688"/>
  <c r="BK22" i="4688" s="1"/>
  <c r="R34" i="4688"/>
  <c r="BG22" i="4688" s="1"/>
  <c r="U23" i="4684"/>
  <c r="AJ34" i="4688"/>
  <c r="BX22" i="4688" s="1"/>
  <c r="AO34" i="4688"/>
  <c r="CC22" i="4688" s="1"/>
  <c r="AI34" i="4688"/>
  <c r="BW22" i="4688" s="1"/>
  <c r="U23" i="4678"/>
  <c r="W34" i="4688"/>
  <c r="BL22" i="4688" s="1"/>
  <c r="AH34" i="4688"/>
  <c r="BV22" i="4688" s="1"/>
  <c r="AM34" i="4688"/>
  <c r="CA22" i="4688" s="1"/>
  <c r="E34" i="4688"/>
  <c r="AU22" i="4688" s="1"/>
  <c r="I34" i="4688"/>
  <c r="AY22" i="4688" s="1"/>
  <c r="H34" i="4688"/>
  <c r="AX22" i="4688" s="1"/>
  <c r="Y34" i="4688"/>
  <c r="BN22" i="4688" s="1"/>
  <c r="U34" i="4688"/>
  <c r="BJ22" i="4688" s="1"/>
  <c r="AB34" i="4688"/>
  <c r="BQ22" i="4688" s="1"/>
  <c r="AO30" i="4688"/>
  <c r="AK30" i="4688"/>
  <c r="Z30" i="4688"/>
  <c r="U30" i="4688"/>
  <c r="J30" i="4688"/>
  <c r="G30" i="4688"/>
  <c r="AK25" i="4688"/>
  <c r="G25" i="4688"/>
  <c r="AO20" i="4688"/>
  <c r="J20" i="4688"/>
  <c r="D20" i="4688"/>
  <c r="AO15" i="4688"/>
  <c r="AK15" i="4688"/>
  <c r="Z15" i="4688"/>
  <c r="J15" i="4688"/>
  <c r="G15" i="4688"/>
  <c r="X34" i="4688"/>
  <c r="BM22" i="4688" s="1"/>
  <c r="T34" i="4688"/>
  <c r="BI22" i="4688" s="1"/>
  <c r="Q34" i="4688"/>
  <c r="BF22" i="4688" s="1"/>
  <c r="K34" i="4688"/>
  <c r="BA22" i="4688" s="1"/>
  <c r="F34" i="4688"/>
  <c r="AV22" i="4688" s="1"/>
  <c r="P34" i="4688"/>
  <c r="BE22" i="4688" s="1"/>
  <c r="AG34" i="4688"/>
  <c r="BU22" i="4688" s="1"/>
  <c r="J34" i="4688"/>
  <c r="AZ22" i="4688" s="1"/>
  <c r="G34" i="4688"/>
  <c r="AW22" i="4688" s="1"/>
  <c r="AN34" i="4688"/>
  <c r="CB22" i="4688" s="1"/>
  <c r="U23" i="4677"/>
  <c r="N23" i="4677"/>
  <c r="G13" i="4681"/>
  <c r="G23" i="4677"/>
  <c r="U13" i="4681"/>
  <c r="N16" i="4681"/>
  <c r="U20" i="4681"/>
  <c r="N23" i="4684"/>
  <c r="G14" i="4681"/>
  <c r="G23" i="4684"/>
  <c r="N22" i="4681"/>
  <c r="N13" i="4681"/>
  <c r="N23" i="4678"/>
  <c r="N11" i="4681"/>
  <c r="G18" i="4681"/>
  <c r="G23" i="4678"/>
  <c r="U16" i="4681"/>
  <c r="N18" i="4681"/>
  <c r="N15" i="4681"/>
  <c r="U17" i="4681"/>
  <c r="U21" i="4681"/>
  <c r="G16" i="4681"/>
  <c r="U14" i="4681"/>
  <c r="U18" i="4681"/>
  <c r="N12" i="4681"/>
  <c r="G17" i="4681"/>
  <c r="G19" i="4681"/>
  <c r="U15" i="4681"/>
  <c r="U19" i="4681"/>
  <c r="N21" i="4681"/>
  <c r="N10" i="4681"/>
  <c r="G15" i="4681"/>
  <c r="N19" i="4681"/>
  <c r="N17" i="4681"/>
  <c r="N14" i="4681"/>
  <c r="N20" i="4681"/>
  <c r="AO26" i="4688" l="1"/>
  <c r="AK26" i="4688"/>
  <c r="AF26" i="4688"/>
  <c r="Z26" i="4688"/>
  <c r="U26" i="4688"/>
  <c r="P26" i="4688"/>
  <c r="AO21" i="4688"/>
  <c r="AK21" i="4688"/>
  <c r="AF21" i="4688"/>
  <c r="Z16" i="4688"/>
  <c r="U16" i="4688"/>
  <c r="P16" i="4688"/>
  <c r="J16" i="4688"/>
  <c r="G16" i="4688"/>
  <c r="D16" i="4688"/>
  <c r="AO16" i="4688"/>
  <c r="AK16" i="4688"/>
  <c r="AF16" i="4688"/>
  <c r="AO31" i="4688"/>
  <c r="AK31" i="4688"/>
  <c r="AF31" i="4688"/>
  <c r="J31" i="4688"/>
  <c r="G31" i="4688"/>
  <c r="D31" i="4688"/>
  <c r="J21" i="4688"/>
  <c r="G21" i="4688"/>
  <c r="D21" i="4688"/>
  <c r="Z31" i="4688"/>
  <c r="U31" i="4688"/>
  <c r="P31" i="4688"/>
  <c r="Z21" i="4688"/>
  <c r="U21" i="4688"/>
  <c r="P21" i="4688"/>
  <c r="J26" i="4688"/>
  <c r="G26" i="4688"/>
  <c r="D26" i="4688"/>
  <c r="N23" i="4681"/>
  <c r="U23" i="4681"/>
  <c r="G23" i="4681"/>
</calcChain>
</file>

<file path=xl/sharedStrings.xml><?xml version="1.0" encoding="utf-8"?>
<sst xmlns="http://schemas.openxmlformats.org/spreadsheetml/2006/main" count="661" uniqueCount="155">
  <si>
    <t>A</t>
  </si>
  <si>
    <t>11:30 11:45</t>
  </si>
  <si>
    <t>B</t>
  </si>
  <si>
    <t>C</t>
  </si>
  <si>
    <t>11:45 12:00</t>
  </si>
  <si>
    <t>12:00 12:15</t>
  </si>
  <si>
    <t>12:15 12:30</t>
  </si>
  <si>
    <t>12:30 12:45</t>
  </si>
  <si>
    <t>17:30 17:45</t>
  </si>
  <si>
    <t>12:45 13:00</t>
  </si>
  <si>
    <t>17:45 18:00</t>
  </si>
  <si>
    <t>7:30 7:45</t>
  </si>
  <si>
    <t>13:00 13:15</t>
  </si>
  <si>
    <t>18:00 18:15</t>
  </si>
  <si>
    <t>7:45 8:00</t>
  </si>
  <si>
    <t>13:15 13:30</t>
  </si>
  <si>
    <t>18:15 18:30</t>
  </si>
  <si>
    <t>8:00 8:15</t>
  </si>
  <si>
    <t>13:30 13:45</t>
  </si>
  <si>
    <t>8:15 8:30</t>
  </si>
  <si>
    <t>13:45 14:00</t>
  </si>
  <si>
    <t>8:30 8:45</t>
  </si>
  <si>
    <t>14:00 14:15</t>
  </si>
  <si>
    <t>8:45 9:00</t>
  </si>
  <si>
    <t>14:15 14:30</t>
  </si>
  <si>
    <t>14:30 14:45</t>
  </si>
  <si>
    <t>14:45 15:00</t>
  </si>
  <si>
    <t>11:00 11:15</t>
  </si>
  <si>
    <t>11:15 11:30</t>
  </si>
  <si>
    <t>17:00 17:15</t>
  </si>
  <si>
    <t>17:15 17:30</t>
  </si>
  <si>
    <t>SDB</t>
  </si>
  <si>
    <t>16:30 16:45</t>
  </si>
  <si>
    <t>16:45 17:00</t>
  </si>
  <si>
    <t>VEHÍCULOS</t>
  </si>
  <si>
    <t>TOTAL V. Eq.</t>
  </si>
  <si>
    <t>HORAS</t>
  </si>
  <si>
    <t>TOTAL V. Eq/H</t>
  </si>
  <si>
    <t>Formato Nº 4: VOLUMEN DE ARRIBOS</t>
  </si>
  <si>
    <t>9:00 9:15</t>
  </si>
  <si>
    <t>9:15 9:30</t>
  </si>
  <si>
    <t>9:30 9:45</t>
  </si>
  <si>
    <t>9:45 10:00</t>
  </si>
  <si>
    <t>16:00 16:15</t>
  </si>
  <si>
    <t>16:15 16:30</t>
  </si>
  <si>
    <t>18:30 18:45</t>
  </si>
  <si>
    <t>18:45 19:00</t>
  </si>
  <si>
    <t>MAÑANA</t>
  </si>
  <si>
    <t>MEDIO DÍA</t>
  </si>
  <si>
    <t>TARDE</t>
  </si>
  <si>
    <t>VOLUMEN MÁX    =</t>
  </si>
  <si>
    <t>OBSERVACIONES:</t>
  </si>
  <si>
    <t>M</t>
  </si>
  <si>
    <t>CRUCE No. :</t>
  </si>
  <si>
    <t>CONTRATO No. :</t>
  </si>
  <si>
    <t>AFORADOR :</t>
  </si>
  <si>
    <t>DIRECCIÓN :</t>
  </si>
  <si>
    <t>GRUPO No. :</t>
  </si>
  <si>
    <t>FECHA :</t>
  </si>
  <si>
    <t>No. CARRILES :</t>
  </si>
  <si>
    <t>DE OBRA</t>
  </si>
  <si>
    <t>2 (S-N)</t>
  </si>
  <si>
    <t>Formato Nº 7: VOLUMEN DE ARRIBOS TOTAL DE LA INTERSECCIÓN</t>
  </si>
  <si>
    <t>1 (N-S)</t>
  </si>
  <si>
    <t>11:15 - 12:15</t>
  </si>
  <si>
    <t>7:30 - 8:30</t>
  </si>
  <si>
    <t>7:45 - 8:45</t>
  </si>
  <si>
    <t>12:00 - 13:00</t>
  </si>
  <si>
    <t>12:30 - 13:30</t>
  </si>
  <si>
    <t>17:15 - 18:15</t>
  </si>
  <si>
    <t>17:45 - 18:45</t>
  </si>
  <si>
    <t>13:45 - 14:45</t>
  </si>
  <si>
    <t>18:00 - 19:00</t>
  </si>
  <si>
    <t>HORA MAX VOL</t>
  </si>
  <si>
    <t>11:00 - 12:00</t>
  </si>
  <si>
    <t>11:30 - 12:30</t>
  </si>
  <si>
    <t>11:45 - 12:45</t>
  </si>
  <si>
    <t>16:00 - 17:00</t>
  </si>
  <si>
    <t>16:15 - 17:15</t>
  </si>
  <si>
    <t>8:00 - 9:00</t>
  </si>
  <si>
    <t>12:15 - 13:15</t>
  </si>
  <si>
    <t>16:30 - 17:30</t>
  </si>
  <si>
    <t>8:15 - 9:15</t>
  </si>
  <si>
    <t>16:45 - 17:45</t>
  </si>
  <si>
    <t>8:30 - 9:30</t>
  </si>
  <si>
    <t>12:45 - 13:45</t>
  </si>
  <si>
    <t>17:00 - 18:00</t>
  </si>
  <si>
    <t>8:45 - 9:45</t>
  </si>
  <si>
    <t>13:00 - 14:00</t>
  </si>
  <si>
    <t>9:00 - 10:00</t>
  </si>
  <si>
    <t>13:15 - 14:15</t>
  </si>
  <si>
    <t>17:30 - 18:30</t>
  </si>
  <si>
    <t>13:30 - 14:30</t>
  </si>
  <si>
    <t>14:00 - 15:00</t>
  </si>
  <si>
    <t>4(OR-OCC)</t>
  </si>
  <si>
    <t>CONTRATO DE CONCESION DE AMOBLAMIENTO URBANO</t>
  </si>
  <si>
    <t>SISTEMA DE SEMAFIRIZACION</t>
  </si>
  <si>
    <t>VOLUMENES  VEHICULARES DE INTERSECCION SEMAFORIZADA</t>
  </si>
  <si>
    <t>CIUDAD</t>
  </si>
  <si>
    <t>BARRANQUILLA</t>
  </si>
  <si>
    <t>INTERSECCIÓN</t>
  </si>
  <si>
    <t>Nº EXTERNO</t>
  </si>
  <si>
    <t>FECHA</t>
  </si>
  <si>
    <t>TIEMPO</t>
  </si>
  <si>
    <t>GRUPO</t>
  </si>
  <si>
    <t>VOL-15MIN</t>
  </si>
  <si>
    <t>VOL-HORA</t>
  </si>
  <si>
    <t>MOV DIRC</t>
  </si>
  <si>
    <t>IZQ</t>
  </si>
  <si>
    <t>DIR</t>
  </si>
  <si>
    <t>DER</t>
  </si>
  <si>
    <t>TOTAL</t>
  </si>
  <si>
    <t>Formato Nº 5: Volumen vehicular direccional</t>
  </si>
  <si>
    <t>CONTRATO No.:</t>
  </si>
  <si>
    <t>AFORADOR:</t>
  </si>
  <si>
    <t>GRUPO No.</t>
  </si>
  <si>
    <t>No. CARRILES</t>
  </si>
  <si>
    <t>PERIODO</t>
  </si>
  <si>
    <t>MOVIMIENTO</t>
  </si>
  <si>
    <t>MOTOS</t>
  </si>
  <si>
    <t>AUTOS</t>
  </si>
  <si>
    <t>BUS</t>
  </si>
  <si>
    <t>CAMIÓN</t>
  </si>
  <si>
    <t>TOTAL EQUIVAL.</t>
  </si>
  <si>
    <t>% DIRECC.</t>
  </si>
  <si>
    <t>1                   (N-S)</t>
  </si>
  <si>
    <t>IZQUIERDA</t>
  </si>
  <si>
    <t>MAÑANA:</t>
  </si>
  <si>
    <t>DIRECTOS</t>
  </si>
  <si>
    <t>DERECHA</t>
  </si>
  <si>
    <t>MEDIO DÍA:</t>
  </si>
  <si>
    <t>TARDE:</t>
  </si>
  <si>
    <t>2                  (S-N)</t>
  </si>
  <si>
    <t>3                (OCC-OR)</t>
  </si>
  <si>
    <t>4                (OR-OCC)</t>
  </si>
  <si>
    <t>MÑANA</t>
  </si>
  <si>
    <t>MEDIO DIA</t>
  </si>
  <si>
    <t>07:30 - 08:00</t>
  </si>
  <si>
    <t>11:00 - 11:30</t>
  </si>
  <si>
    <t>17:00 - 17:30</t>
  </si>
  <si>
    <t>08:00 - 08:30</t>
  </si>
  <si>
    <t>11:30 - 12:00</t>
  </si>
  <si>
    <t>17:30 - 18:00</t>
  </si>
  <si>
    <t>08:30 - 09:00</t>
  </si>
  <si>
    <t>12:00 - 12:30</t>
  </si>
  <si>
    <t>18:00 - 18:30</t>
  </si>
  <si>
    <t>09:00 - 09:30</t>
  </si>
  <si>
    <t>12:30 - 13:00</t>
  </si>
  <si>
    <t>18:30 - 19:00</t>
  </si>
  <si>
    <t>ADOLFREDO FLOREZ</t>
  </si>
  <si>
    <t>JULIO VASQUEZ</t>
  </si>
  <si>
    <t>CALLE 30 X CARRERA 43</t>
  </si>
  <si>
    <t>GEOVANNIS GONZALEZ</t>
  </si>
  <si>
    <t>IVAN FONSECA</t>
  </si>
  <si>
    <t xml:space="preserve">VOL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</si>
</sst>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24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i/>
      <sz val="26"/>
      <name val="Arial"/>
      <family val="2"/>
    </font>
    <font>
      <b/>
      <i/>
      <sz val="8"/>
      <name val="Arial"/>
      <family val="2"/>
    </font>
    <font>
      <i/>
      <sz val="14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i/>
      <u/>
      <sz val="9"/>
      <name val="Arial"/>
      <family val="2"/>
    </font>
    <font>
      <i/>
      <u/>
      <sz val="8"/>
      <name val="Arial"/>
      <family val="2"/>
    </font>
    <font>
      <i/>
      <sz val="7"/>
      <name val="Arial"/>
      <family val="2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6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indexed="8"/>
      <name val="Verdana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2" fillId="0" borderId="0" xfId="0" applyFont="1" applyProtection="1"/>
    <xf numFmtId="1" fontId="2" fillId="0" borderId="1" xfId="0" applyNumberFormat="1" applyFont="1" applyBorder="1" applyAlignment="1" applyProtection="1">
      <alignment horizontal="center" vertical="center"/>
    </xf>
    <xf numFmtId="1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1" fontId="2" fillId="0" borderId="1" xfId="0" applyNumberFormat="1" applyFont="1" applyBorder="1" applyAlignment="1" applyProtection="1">
      <alignment horizontal="center" vertical="center" wrapText="1"/>
    </xf>
    <xf numFmtId="1" fontId="2" fillId="0" borderId="2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quotePrefix="1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20" fontId="7" fillId="0" borderId="1" xfId="0" applyNumberFormat="1" applyFont="1" applyBorder="1" applyAlignment="1" applyProtection="1">
      <alignment horizontal="center" vertical="center" wrapText="1"/>
    </xf>
    <xf numFmtId="20" fontId="7" fillId="0" borderId="3" xfId="0" applyNumberFormat="1" applyFont="1" applyBorder="1" applyAlignment="1" applyProtection="1">
      <alignment horizontal="center" vertical="center" wrapText="1"/>
    </xf>
    <xf numFmtId="20" fontId="7" fillId="0" borderId="8" xfId="0" applyNumberFormat="1" applyFont="1" applyBorder="1" applyAlignment="1" applyProtection="1">
      <alignment horizontal="center" vertical="center" wrapText="1"/>
    </xf>
    <xf numFmtId="20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7" fillId="0" borderId="9" xfId="0" applyNumberFormat="1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vertical="center"/>
    </xf>
    <xf numFmtId="49" fontId="6" fillId="0" borderId="10" xfId="0" applyNumberFormat="1" applyFont="1" applyBorder="1" applyAlignment="1" applyProtection="1">
      <alignment vertical="center"/>
    </xf>
    <xf numFmtId="49" fontId="14" fillId="0" borderId="10" xfId="0" applyNumberFormat="1" applyFont="1" applyBorder="1" applyAlignment="1" applyProtection="1">
      <alignment vertical="center"/>
    </xf>
    <xf numFmtId="1" fontId="2" fillId="0" borderId="11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horizontal="center" vertical="center"/>
    </xf>
    <xf numFmtId="1" fontId="2" fillId="0" borderId="6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/>
    </xf>
    <xf numFmtId="49" fontId="6" fillId="0" borderId="9" xfId="0" applyNumberFormat="1" applyFont="1" applyBorder="1" applyAlignment="1" applyProtection="1">
      <alignment vertical="center"/>
    </xf>
    <xf numFmtId="49" fontId="14" fillId="0" borderId="9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Protection="1"/>
    <xf numFmtId="0" fontId="6" fillId="0" borderId="4" xfId="0" applyFont="1" applyBorder="1" applyAlignment="1" applyProtection="1">
      <alignment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7" fillId="0" borderId="0" xfId="0" applyFont="1" applyProtection="1"/>
    <xf numFmtId="0" fontId="1" fillId="0" borderId="0" xfId="0" applyFont="1"/>
    <xf numFmtId="20" fontId="1" fillId="0" borderId="0" xfId="0" applyNumberFormat="1" applyFont="1"/>
    <xf numFmtId="0" fontId="15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1" fillId="0" borderId="1" xfId="0" applyFont="1" applyBorder="1"/>
    <xf numFmtId="20" fontId="1" fillId="0" borderId="1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1" fillId="0" borderId="0" xfId="0" applyNumberFormat="1" applyFont="1"/>
    <xf numFmtId="0" fontId="17" fillId="0" borderId="0" xfId="0" applyFont="1" applyAlignment="1">
      <alignment horizontal="center"/>
    </xf>
    <xf numFmtId="0" fontId="6" fillId="0" borderId="0" xfId="0" applyFont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8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</xf>
    <xf numFmtId="1" fontId="2" fillId="0" borderId="20" xfId="0" applyNumberFormat="1" applyFont="1" applyFill="1" applyBorder="1" applyAlignment="1" applyProtection="1">
      <alignment horizontal="center" vertical="center"/>
    </xf>
    <xf numFmtId="2" fontId="2" fillId="0" borderId="2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1" fontId="2" fillId="0" borderId="19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1" fontId="2" fillId="0" borderId="22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right" vertical="center"/>
    </xf>
    <xf numFmtId="20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left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0" xfId="0" applyFont="1" applyFill="1" applyAlignment="1" applyProtection="1">
      <alignment vertic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" fillId="0" borderId="0" xfId="0" applyFont="1"/>
    <xf numFmtId="1" fontId="2" fillId="0" borderId="1" xfId="0" applyNumberFormat="1" applyFont="1" applyBorder="1"/>
    <xf numFmtId="1" fontId="2" fillId="0" borderId="0" xfId="0" applyNumberFormat="1" applyFont="1"/>
    <xf numFmtId="0" fontId="2" fillId="0" borderId="4" xfId="0" applyFont="1" applyBorder="1"/>
    <xf numFmtId="0" fontId="2" fillId="0" borderId="10" xfId="0" applyFont="1" applyBorder="1"/>
    <xf numFmtId="9" fontId="2" fillId="0" borderId="10" xfId="0" applyNumberFormat="1" applyFont="1" applyBorder="1"/>
    <xf numFmtId="0" fontId="2" fillId="0" borderId="12" xfId="0" applyFont="1" applyBorder="1"/>
    <xf numFmtId="9" fontId="2" fillId="0" borderId="12" xfId="0" applyNumberFormat="1" applyFont="1" applyBorder="1"/>
    <xf numFmtId="0" fontId="22" fillId="0" borderId="0" xfId="0" applyFont="1" applyAlignment="1">
      <alignment horizontal="center"/>
    </xf>
    <xf numFmtId="1" fontId="23" fillId="0" borderId="6" xfId="0" applyNumberFormat="1" applyFont="1" applyFill="1" applyBorder="1" applyAlignment="1" applyProtection="1">
      <alignment horizontal="center" vertical="center"/>
    </xf>
    <xf numFmtId="0" fontId="1" fillId="0" borderId="4" xfId="0" applyFont="1" applyBorder="1"/>
    <xf numFmtId="1" fontId="22" fillId="0" borderId="4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38" fontId="22" fillId="0" borderId="1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14" fontId="1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1" fillId="0" borderId="1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right" vertical="center"/>
    </xf>
    <xf numFmtId="0" fontId="6" fillId="0" borderId="17" xfId="0" applyFont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6" fillId="0" borderId="10" xfId="0" applyFont="1" applyBorder="1" applyAlignment="1" applyProtection="1">
      <alignment horizontal="right" vertical="center"/>
    </xf>
    <xf numFmtId="0" fontId="6" fillId="0" borderId="12" xfId="0" applyFont="1" applyBorder="1" applyAlignment="1" applyProtection="1">
      <alignment horizontal="right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center" vertical="center"/>
    </xf>
    <xf numFmtId="14" fontId="1" fillId="0" borderId="9" xfId="0" applyNumberFormat="1" applyFont="1" applyBorder="1" applyAlignment="1" applyProtection="1">
      <alignment horizontal="center" vertical="center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" fontId="7" fillId="0" borderId="6" xfId="0" applyNumberFormat="1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35078385254398E-2"/>
          <c:y val="0.22875963005278591"/>
          <c:w val="0.9153017675538036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'G-1'!$F$10:$F$19</c:f>
              <c:numCache>
                <c:formatCode>0</c:formatCode>
                <c:ptCount val="10"/>
                <c:pt idx="0">
                  <c:v>205</c:v>
                </c:pt>
                <c:pt idx="1">
                  <c:v>194</c:v>
                </c:pt>
                <c:pt idx="2">
                  <c:v>331</c:v>
                </c:pt>
                <c:pt idx="3">
                  <c:v>302.5</c:v>
                </c:pt>
                <c:pt idx="4">
                  <c:v>271.5</c:v>
                </c:pt>
                <c:pt idx="5">
                  <c:v>251.5</c:v>
                </c:pt>
                <c:pt idx="6">
                  <c:v>300.5</c:v>
                </c:pt>
                <c:pt idx="7">
                  <c:v>269</c:v>
                </c:pt>
                <c:pt idx="8">
                  <c:v>280.5</c:v>
                </c:pt>
                <c:pt idx="9">
                  <c:v>274.5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7160744"/>
        <c:axId val="279536304"/>
      </c:barChart>
      <c:catAx>
        <c:axId val="27716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857986010590286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36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716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65688590880457E-2"/>
          <c:y val="0.22875963005278591"/>
          <c:w val="0.9084711573481794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'G-Totales'!$A$10:$A$19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'G-Totales'!$F$10:$F$19</c:f>
              <c:numCache>
                <c:formatCode>0</c:formatCode>
                <c:ptCount val="10"/>
                <c:pt idx="0">
                  <c:v>762</c:v>
                </c:pt>
                <c:pt idx="1">
                  <c:v>802.5</c:v>
                </c:pt>
                <c:pt idx="2">
                  <c:v>910</c:v>
                </c:pt>
                <c:pt idx="3">
                  <c:v>748</c:v>
                </c:pt>
                <c:pt idx="4">
                  <c:v>705</c:v>
                </c:pt>
                <c:pt idx="5">
                  <c:v>717.5</c:v>
                </c:pt>
                <c:pt idx="6">
                  <c:v>763</c:v>
                </c:pt>
                <c:pt idx="7">
                  <c:v>710.5</c:v>
                </c:pt>
                <c:pt idx="8">
                  <c:v>724</c:v>
                </c:pt>
                <c:pt idx="9">
                  <c:v>742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73472"/>
        <c:axId val="197073864"/>
      </c:barChart>
      <c:catAx>
        <c:axId val="197073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738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415639532289E-2"/>
          <c:y val="0.20915166176254688"/>
          <c:w val="0.91678096541194221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'G-Totales'!$O$10:$O$21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'G-Totales'!$T$10:$T$21</c:f>
              <c:numCache>
                <c:formatCode>0</c:formatCode>
                <c:ptCount val="12"/>
                <c:pt idx="0">
                  <c:v>647</c:v>
                </c:pt>
                <c:pt idx="1">
                  <c:v>741.5</c:v>
                </c:pt>
                <c:pt idx="2">
                  <c:v>766</c:v>
                </c:pt>
                <c:pt idx="3">
                  <c:v>760</c:v>
                </c:pt>
                <c:pt idx="4">
                  <c:v>832</c:v>
                </c:pt>
                <c:pt idx="5">
                  <c:v>753.5</c:v>
                </c:pt>
                <c:pt idx="6">
                  <c:v>811.5</c:v>
                </c:pt>
                <c:pt idx="7">
                  <c:v>873.5</c:v>
                </c:pt>
                <c:pt idx="8">
                  <c:v>823.5</c:v>
                </c:pt>
                <c:pt idx="9">
                  <c:v>759</c:v>
                </c:pt>
                <c:pt idx="10">
                  <c:v>731.5</c:v>
                </c:pt>
                <c:pt idx="11">
                  <c:v>719.5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74648"/>
        <c:axId val="197075040"/>
      </c:barChart>
      <c:catAx>
        <c:axId val="197074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794028442901381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75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4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33719358838528"/>
          <c:y val="3.1847232805137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576131124832322E-2"/>
          <c:y val="0.2101917365139099"/>
          <c:w val="0.92527235297981125"/>
          <c:h val="0.5031862783211781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('G-Totales'!$F$20:$F$22,'G-Totales'!$M$10:$M$22)</c:f>
              <c:numCache>
                <c:formatCode>0</c:formatCode>
                <c:ptCount val="16"/>
                <c:pt idx="0">
                  <c:v>613</c:v>
                </c:pt>
                <c:pt idx="1">
                  <c:v>669.5</c:v>
                </c:pt>
                <c:pt idx="2">
                  <c:v>691</c:v>
                </c:pt>
                <c:pt idx="3">
                  <c:v>683</c:v>
                </c:pt>
                <c:pt idx="4">
                  <c:v>709</c:v>
                </c:pt>
                <c:pt idx="5">
                  <c:v>691.5</c:v>
                </c:pt>
                <c:pt idx="6">
                  <c:v>696.5</c:v>
                </c:pt>
                <c:pt idx="7">
                  <c:v>667</c:v>
                </c:pt>
                <c:pt idx="8">
                  <c:v>666.5</c:v>
                </c:pt>
                <c:pt idx="9">
                  <c:v>671.5</c:v>
                </c:pt>
                <c:pt idx="10">
                  <c:v>614.5</c:v>
                </c:pt>
                <c:pt idx="11">
                  <c:v>671</c:v>
                </c:pt>
                <c:pt idx="12">
                  <c:v>646</c:v>
                </c:pt>
                <c:pt idx="13">
                  <c:v>679.5</c:v>
                </c:pt>
                <c:pt idx="14">
                  <c:v>697</c:v>
                </c:pt>
                <c:pt idx="15">
                  <c:v>713.5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6687624"/>
        <c:axId val="326688016"/>
      </c:barChart>
      <c:catAx>
        <c:axId val="32668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603291787382695"/>
              <c:y val="0.866244732299753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68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880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7934827678400424E-3"/>
              <c:y val="0.1847139502698002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326687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DIAGRAMA DE VOLUMENES</a:t>
            </a:r>
          </a:p>
        </c:rich>
      </c:tx>
      <c:layout>
        <c:manualLayout>
          <c:xMode val="edge"/>
          <c:yMode val="edge"/>
          <c:x val="0.39697134746883289"/>
          <c:y val="2.080518159015243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GRUPO 1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VOL'!$AR$12:$CC$12</c:f>
              <c:numCache>
                <c:formatCode>General</c:formatCode>
                <c:ptCount val="38"/>
                <c:pt idx="3">
                  <c:v>1032.5</c:v>
                </c:pt>
                <c:pt idx="4">
                  <c:v>1099</c:v>
                </c:pt>
                <c:pt idx="5">
                  <c:v>1156.5</c:v>
                </c:pt>
                <c:pt idx="6">
                  <c:v>1126</c:v>
                </c:pt>
                <c:pt idx="7">
                  <c:v>1092.5</c:v>
                </c:pt>
                <c:pt idx="8">
                  <c:v>1101.5</c:v>
                </c:pt>
                <c:pt idx="9">
                  <c:v>1124.5</c:v>
                </c:pt>
                <c:pt idx="13">
                  <c:v>1044.5</c:v>
                </c:pt>
                <c:pt idx="14">
                  <c:v>1097</c:v>
                </c:pt>
                <c:pt idx="15">
                  <c:v>1124</c:v>
                </c:pt>
                <c:pt idx="16">
                  <c:v>1133.5</c:v>
                </c:pt>
                <c:pt idx="17">
                  <c:v>1195.5</c:v>
                </c:pt>
                <c:pt idx="18">
                  <c:v>1177</c:v>
                </c:pt>
                <c:pt idx="19">
                  <c:v>1170.5</c:v>
                </c:pt>
                <c:pt idx="20">
                  <c:v>1120</c:v>
                </c:pt>
                <c:pt idx="21">
                  <c:v>1029</c:v>
                </c:pt>
                <c:pt idx="22">
                  <c:v>1011</c:v>
                </c:pt>
                <c:pt idx="23">
                  <c:v>990</c:v>
                </c:pt>
                <c:pt idx="24">
                  <c:v>1031.5</c:v>
                </c:pt>
                <c:pt idx="25">
                  <c:v>1058.5</c:v>
                </c:pt>
                <c:pt idx="29">
                  <c:v>1223</c:v>
                </c:pt>
                <c:pt idx="30">
                  <c:v>1348.5</c:v>
                </c:pt>
                <c:pt idx="31">
                  <c:v>1361</c:v>
                </c:pt>
                <c:pt idx="32">
                  <c:v>1419.5</c:v>
                </c:pt>
                <c:pt idx="33">
                  <c:v>1502.5</c:v>
                </c:pt>
                <c:pt idx="34">
                  <c:v>1514</c:v>
                </c:pt>
                <c:pt idx="35">
                  <c:v>1565.5</c:v>
                </c:pt>
                <c:pt idx="36">
                  <c:v>1516.5</c:v>
                </c:pt>
                <c:pt idx="37">
                  <c:v>1441.5</c:v>
                </c:pt>
              </c:numCache>
            </c:numRef>
          </c:val>
          <c:smooth val="0"/>
        </c:ser>
        <c:ser>
          <c:idx val="1"/>
          <c:order val="1"/>
          <c:tx>
            <c:v>GRUPO 2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VOL'!$AR$18:$CC$18</c:f>
              <c:numCache>
                <c:formatCode>0</c:formatCode>
                <c:ptCount val="38"/>
                <c:pt idx="3">
                  <c:v>1900.5</c:v>
                </c:pt>
                <c:pt idx="4">
                  <c:v>1729</c:v>
                </c:pt>
                <c:pt idx="5">
                  <c:v>1548.5</c:v>
                </c:pt>
                <c:pt idx="6">
                  <c:v>1461</c:v>
                </c:pt>
                <c:pt idx="7">
                  <c:v>1450.5</c:v>
                </c:pt>
                <c:pt idx="8">
                  <c:v>1460.5</c:v>
                </c:pt>
                <c:pt idx="9">
                  <c:v>1446.5</c:v>
                </c:pt>
                <c:pt idx="13">
                  <c:v>1294.5</c:v>
                </c:pt>
                <c:pt idx="14">
                  <c:v>1317</c:v>
                </c:pt>
                <c:pt idx="15">
                  <c:v>1305</c:v>
                </c:pt>
                <c:pt idx="16">
                  <c:v>1256</c:v>
                </c:pt>
                <c:pt idx="17">
                  <c:v>1190.5</c:v>
                </c:pt>
                <c:pt idx="18">
                  <c:v>1176.5</c:v>
                </c:pt>
                <c:pt idx="19">
                  <c:v>1169.5</c:v>
                </c:pt>
                <c:pt idx="20">
                  <c:v>1182.5</c:v>
                </c:pt>
                <c:pt idx="21">
                  <c:v>1283.5</c:v>
                </c:pt>
                <c:pt idx="22">
                  <c:v>1289</c:v>
                </c:pt>
                <c:pt idx="23">
                  <c:v>1339.5</c:v>
                </c:pt>
                <c:pt idx="24">
                  <c:v>1391.5</c:v>
                </c:pt>
                <c:pt idx="25">
                  <c:v>1408.5</c:v>
                </c:pt>
                <c:pt idx="29">
                  <c:v>1411.5</c:v>
                </c:pt>
                <c:pt idx="30">
                  <c:v>1459.5</c:v>
                </c:pt>
                <c:pt idx="31">
                  <c:v>1479.5</c:v>
                </c:pt>
                <c:pt idx="32">
                  <c:v>1464.5</c:v>
                </c:pt>
                <c:pt idx="33">
                  <c:v>1481</c:v>
                </c:pt>
                <c:pt idx="34">
                  <c:v>1483</c:v>
                </c:pt>
                <c:pt idx="35">
                  <c:v>1445</c:v>
                </c:pt>
                <c:pt idx="36">
                  <c:v>1434.5</c:v>
                </c:pt>
                <c:pt idx="37">
                  <c:v>1378.5</c:v>
                </c:pt>
              </c:numCache>
            </c:numRef>
          </c:val>
          <c:smooth val="0"/>
        </c:ser>
        <c:ser>
          <c:idx val="2"/>
          <c:order val="2"/>
          <c:tx>
            <c:v>GRUPO 3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VOL'!$AR$20:$CC$20</c:f>
              <c:numCache>
                <c:formatCode>General</c:formatCode>
                <c:ptCount val="38"/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v>GRUPO 4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VOL'!$AR$19:$CC$19</c:f>
              <c:numCache>
                <c:formatCode>0</c:formatCode>
                <c:ptCount val="38"/>
                <c:pt idx="3">
                  <c:v>289.5</c:v>
                </c:pt>
                <c:pt idx="4">
                  <c:v>337.5</c:v>
                </c:pt>
                <c:pt idx="5">
                  <c:v>375.5</c:v>
                </c:pt>
                <c:pt idx="6">
                  <c:v>346.5</c:v>
                </c:pt>
                <c:pt idx="7">
                  <c:v>353</c:v>
                </c:pt>
                <c:pt idx="8">
                  <c:v>353</c:v>
                </c:pt>
                <c:pt idx="9">
                  <c:v>368.5</c:v>
                </c:pt>
                <c:pt idx="13">
                  <c:v>317.5</c:v>
                </c:pt>
                <c:pt idx="14">
                  <c:v>338.5</c:v>
                </c:pt>
                <c:pt idx="15">
                  <c:v>345.5</c:v>
                </c:pt>
                <c:pt idx="16">
                  <c:v>390.5</c:v>
                </c:pt>
                <c:pt idx="17">
                  <c:v>378</c:v>
                </c:pt>
                <c:pt idx="18">
                  <c:v>368</c:v>
                </c:pt>
                <c:pt idx="19">
                  <c:v>361.5</c:v>
                </c:pt>
                <c:pt idx="20">
                  <c:v>317</c:v>
                </c:pt>
                <c:pt idx="21">
                  <c:v>311</c:v>
                </c:pt>
                <c:pt idx="22">
                  <c:v>303</c:v>
                </c:pt>
                <c:pt idx="23">
                  <c:v>281.5</c:v>
                </c:pt>
                <c:pt idx="24">
                  <c:v>270.5</c:v>
                </c:pt>
                <c:pt idx="25">
                  <c:v>269</c:v>
                </c:pt>
                <c:pt idx="29">
                  <c:v>280</c:v>
                </c:pt>
                <c:pt idx="30">
                  <c:v>291.5</c:v>
                </c:pt>
                <c:pt idx="31">
                  <c:v>271</c:v>
                </c:pt>
                <c:pt idx="32">
                  <c:v>273</c:v>
                </c:pt>
                <c:pt idx="33">
                  <c:v>287</c:v>
                </c:pt>
                <c:pt idx="34">
                  <c:v>265</c:v>
                </c:pt>
                <c:pt idx="35">
                  <c:v>257</c:v>
                </c:pt>
                <c:pt idx="36">
                  <c:v>236.5</c:v>
                </c:pt>
                <c:pt idx="37">
                  <c:v>213.5</c:v>
                </c:pt>
              </c:numCache>
            </c:numRef>
          </c:val>
          <c:smooth val="0"/>
        </c:ser>
        <c:ser>
          <c:idx val="4"/>
          <c:order val="4"/>
          <c:tx>
            <c:v>GRUPO TOTAL</c:v>
          </c:tx>
          <c:cat>
            <c:numRef>
              <c:f>'DIAGRAMA DE VOL'!$AR$11:$CC$11</c:f>
              <c:numCache>
                <c:formatCode>h:mm</c:formatCode>
                <c:ptCount val="38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0.46875</c:v>
                </c:pt>
                <c:pt idx="11">
                  <c:v>0.47916666666666669</c:v>
                </c:pt>
                <c:pt idx="12">
                  <c:v>0.48958333333333331</c:v>
                </c:pt>
                <c:pt idx="13">
                  <c:v>0.5</c:v>
                </c:pt>
                <c:pt idx="14">
                  <c:v>0.51041666666666663</c:v>
                </c:pt>
                <c:pt idx="15">
                  <c:v>0.52083333333333337</c:v>
                </c:pt>
                <c:pt idx="16">
                  <c:v>0.53125</c:v>
                </c:pt>
                <c:pt idx="17">
                  <c:v>0.54166666666666663</c:v>
                </c:pt>
                <c:pt idx="18">
                  <c:v>0.55208333333333337</c:v>
                </c:pt>
                <c:pt idx="19">
                  <c:v>0.5625</c:v>
                </c:pt>
                <c:pt idx="20">
                  <c:v>0.57291666666666663</c:v>
                </c:pt>
                <c:pt idx="21">
                  <c:v>0.58333333333333337</c:v>
                </c:pt>
                <c:pt idx="22">
                  <c:v>0.59375</c:v>
                </c:pt>
                <c:pt idx="23">
                  <c:v>0.60416666666666663</c:v>
                </c:pt>
                <c:pt idx="24">
                  <c:v>0.61458333333333337</c:v>
                </c:pt>
                <c:pt idx="25">
                  <c:v>0.625</c:v>
                </c:pt>
                <c:pt idx="26">
                  <c:v>0.67708333333333337</c:v>
                </c:pt>
                <c:pt idx="27">
                  <c:v>0.6875</c:v>
                </c:pt>
                <c:pt idx="28">
                  <c:v>0.69791666666666663</c:v>
                </c:pt>
                <c:pt idx="29">
                  <c:v>0.70833333333333337</c:v>
                </c:pt>
                <c:pt idx="30">
                  <c:v>0.71875</c:v>
                </c:pt>
                <c:pt idx="31">
                  <c:v>0.72916666666666663</c:v>
                </c:pt>
                <c:pt idx="32">
                  <c:v>0.73958333333333337</c:v>
                </c:pt>
                <c:pt idx="33">
                  <c:v>0.75</c:v>
                </c:pt>
                <c:pt idx="34">
                  <c:v>0.76041666666666663</c:v>
                </c:pt>
                <c:pt idx="35">
                  <c:v>0.77083333333333337</c:v>
                </c:pt>
                <c:pt idx="36">
                  <c:v>0.78125</c:v>
                </c:pt>
                <c:pt idx="37">
                  <c:v>0.79166666666666663</c:v>
                </c:pt>
              </c:numCache>
            </c:numRef>
          </c:cat>
          <c:val>
            <c:numRef>
              <c:f>'DIAGRAMA DE VOL'!$AR$22:$CC$22</c:f>
              <c:numCache>
                <c:formatCode>General</c:formatCode>
                <c:ptCount val="38"/>
                <c:pt idx="3">
                  <c:v>3222.5</c:v>
                </c:pt>
                <c:pt idx="4">
                  <c:v>3165.5</c:v>
                </c:pt>
                <c:pt idx="5">
                  <c:v>3080.5</c:v>
                </c:pt>
                <c:pt idx="6">
                  <c:v>2933.5</c:v>
                </c:pt>
                <c:pt idx="7">
                  <c:v>2896</c:v>
                </c:pt>
                <c:pt idx="8">
                  <c:v>2915</c:v>
                </c:pt>
                <c:pt idx="9">
                  <c:v>2939.5</c:v>
                </c:pt>
                <c:pt idx="13">
                  <c:v>2656.5</c:v>
                </c:pt>
                <c:pt idx="14">
                  <c:v>2752.5</c:v>
                </c:pt>
                <c:pt idx="15">
                  <c:v>2774.5</c:v>
                </c:pt>
                <c:pt idx="16">
                  <c:v>2780</c:v>
                </c:pt>
                <c:pt idx="17">
                  <c:v>2764</c:v>
                </c:pt>
                <c:pt idx="18">
                  <c:v>2721.5</c:v>
                </c:pt>
                <c:pt idx="19">
                  <c:v>2701.5</c:v>
                </c:pt>
                <c:pt idx="20">
                  <c:v>2619.5</c:v>
                </c:pt>
                <c:pt idx="21">
                  <c:v>2623.5</c:v>
                </c:pt>
                <c:pt idx="22">
                  <c:v>2603</c:v>
                </c:pt>
                <c:pt idx="23">
                  <c:v>2611</c:v>
                </c:pt>
                <c:pt idx="24">
                  <c:v>2693.5</c:v>
                </c:pt>
                <c:pt idx="25">
                  <c:v>2736</c:v>
                </c:pt>
                <c:pt idx="29">
                  <c:v>2914.5</c:v>
                </c:pt>
                <c:pt idx="30">
                  <c:v>3099.5</c:v>
                </c:pt>
                <c:pt idx="31">
                  <c:v>3111.5</c:v>
                </c:pt>
                <c:pt idx="32">
                  <c:v>3157</c:v>
                </c:pt>
                <c:pt idx="33">
                  <c:v>3270.5</c:v>
                </c:pt>
                <c:pt idx="34">
                  <c:v>3262</c:v>
                </c:pt>
                <c:pt idx="35">
                  <c:v>3267.5</c:v>
                </c:pt>
                <c:pt idx="36">
                  <c:v>3187.5</c:v>
                </c:pt>
                <c:pt idx="37">
                  <c:v>3033.5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88800"/>
        <c:axId val="326689192"/>
      </c:lineChart>
      <c:catAx>
        <c:axId val="32668880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6689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89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CO"/>
          </a:p>
        </c:txPr>
        <c:crossAx val="326688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 alignWithMargins="0"/>
    <c:pageMargins b="1" l="0.75000000000000278" r="0.75000000000000278" t="1" header="0" footer="0"/>
    <c:pageSetup paperSize="9" orientation="landscape" horizontalDpi="-2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65578527336448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868956344129533E-2"/>
          <c:y val="0.22222364062270619"/>
          <c:w val="0.91393564551267603"/>
          <c:h val="0.4575192601055718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('G-1'!$F$20:$F$22,'G-1'!$M$10:$M$22)</c:f>
              <c:numCache>
                <c:formatCode>0</c:formatCode>
                <c:ptCount val="16"/>
                <c:pt idx="0">
                  <c:v>247.5</c:v>
                </c:pt>
                <c:pt idx="1">
                  <c:v>263</c:v>
                </c:pt>
                <c:pt idx="2">
                  <c:v>271.5</c:v>
                </c:pt>
                <c:pt idx="3">
                  <c:v>262.5</c:v>
                </c:pt>
                <c:pt idx="4">
                  <c:v>300</c:v>
                </c:pt>
                <c:pt idx="5">
                  <c:v>290</c:v>
                </c:pt>
                <c:pt idx="6">
                  <c:v>281</c:v>
                </c:pt>
                <c:pt idx="7">
                  <c:v>324.5</c:v>
                </c:pt>
                <c:pt idx="8">
                  <c:v>281.5</c:v>
                </c:pt>
                <c:pt idx="9">
                  <c:v>283.5</c:v>
                </c:pt>
                <c:pt idx="10">
                  <c:v>230.5</c:v>
                </c:pt>
                <c:pt idx="11">
                  <c:v>233.5</c:v>
                </c:pt>
                <c:pt idx="12">
                  <c:v>263.5</c:v>
                </c:pt>
                <c:pt idx="13">
                  <c:v>262.5</c:v>
                </c:pt>
                <c:pt idx="14">
                  <c:v>272</c:v>
                </c:pt>
                <c:pt idx="15">
                  <c:v>260.5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37088"/>
        <c:axId val="279537480"/>
      </c:barChart>
      <c:catAx>
        <c:axId val="27953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7131210418815267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7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37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2614395772031837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212869450293534E-2"/>
          <c:y val="0.20915166176254688"/>
          <c:w val="0.92360225235697735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'G-1'!$T$10:$T$21</c:f>
              <c:numCache>
                <c:formatCode>0</c:formatCode>
                <c:ptCount val="12"/>
                <c:pt idx="0">
                  <c:v>244</c:v>
                </c:pt>
                <c:pt idx="1">
                  <c:v>299.5</c:v>
                </c:pt>
                <c:pt idx="2">
                  <c:v>335.5</c:v>
                </c:pt>
                <c:pt idx="3">
                  <c:v>344</c:v>
                </c:pt>
                <c:pt idx="4">
                  <c:v>369.5</c:v>
                </c:pt>
                <c:pt idx="5">
                  <c:v>312</c:v>
                </c:pt>
                <c:pt idx="6">
                  <c:v>394</c:v>
                </c:pt>
                <c:pt idx="7">
                  <c:v>427</c:v>
                </c:pt>
                <c:pt idx="8">
                  <c:v>381</c:v>
                </c:pt>
                <c:pt idx="9">
                  <c:v>363.5</c:v>
                </c:pt>
                <c:pt idx="10">
                  <c:v>345</c:v>
                </c:pt>
                <c:pt idx="11">
                  <c:v>352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38264"/>
        <c:axId val="279538656"/>
      </c:barChart>
      <c:catAx>
        <c:axId val="27953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384751226199605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38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8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'G-2'!$F$10:$F$19</c:f>
              <c:numCache>
                <c:formatCode>0</c:formatCode>
                <c:ptCount val="10"/>
                <c:pt idx="0">
                  <c:v>515</c:v>
                </c:pt>
                <c:pt idx="1">
                  <c:v>550.5</c:v>
                </c:pt>
                <c:pt idx="2">
                  <c:v>469</c:v>
                </c:pt>
                <c:pt idx="3">
                  <c:v>366</c:v>
                </c:pt>
                <c:pt idx="4">
                  <c:v>343.5</c:v>
                </c:pt>
                <c:pt idx="5">
                  <c:v>370</c:v>
                </c:pt>
                <c:pt idx="6">
                  <c:v>381.5</c:v>
                </c:pt>
                <c:pt idx="7">
                  <c:v>355.5</c:v>
                </c:pt>
                <c:pt idx="8">
                  <c:v>353.5</c:v>
                </c:pt>
                <c:pt idx="9">
                  <c:v>356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9539048"/>
        <c:axId val="279539440"/>
      </c:barChart>
      <c:catAx>
        <c:axId val="27953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539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79539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'G-2'!$O$10:$O$21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'G-2'!$T$10:$T$21</c:f>
              <c:numCache>
                <c:formatCode>0</c:formatCode>
                <c:ptCount val="12"/>
                <c:pt idx="0">
                  <c:v>330</c:v>
                </c:pt>
                <c:pt idx="1">
                  <c:v>363.5</c:v>
                </c:pt>
                <c:pt idx="2">
                  <c:v>360</c:v>
                </c:pt>
                <c:pt idx="3">
                  <c:v>358</c:v>
                </c:pt>
                <c:pt idx="4">
                  <c:v>378</c:v>
                </c:pt>
                <c:pt idx="5">
                  <c:v>383.5</c:v>
                </c:pt>
                <c:pt idx="6">
                  <c:v>345</c:v>
                </c:pt>
                <c:pt idx="7">
                  <c:v>374.5</c:v>
                </c:pt>
                <c:pt idx="8">
                  <c:v>380</c:v>
                </c:pt>
                <c:pt idx="9">
                  <c:v>345.5</c:v>
                </c:pt>
                <c:pt idx="10">
                  <c:v>334.5</c:v>
                </c:pt>
                <c:pt idx="11">
                  <c:v>318.5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702432"/>
        <c:axId val="281702824"/>
      </c:barChart>
      <c:catAx>
        <c:axId val="2817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2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702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4354359195383"/>
          <c:y val="3.24676354112833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20097283275918E-2"/>
          <c:y val="0.21428639371446997"/>
          <c:w val="0.92769502452399721"/>
          <c:h val="0.4935080582515036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('G-2'!$F$20:$F$22,'G-2'!$M$10:$M$22)</c:f>
              <c:numCache>
                <c:formatCode>0</c:formatCode>
                <c:ptCount val="16"/>
                <c:pt idx="0">
                  <c:v>296</c:v>
                </c:pt>
                <c:pt idx="1">
                  <c:v>323</c:v>
                </c:pt>
                <c:pt idx="2">
                  <c:v>348.5</c:v>
                </c:pt>
                <c:pt idx="3">
                  <c:v>327</c:v>
                </c:pt>
                <c:pt idx="4">
                  <c:v>318.5</c:v>
                </c:pt>
                <c:pt idx="5">
                  <c:v>311</c:v>
                </c:pt>
                <c:pt idx="6">
                  <c:v>299.5</c:v>
                </c:pt>
                <c:pt idx="7">
                  <c:v>261.5</c:v>
                </c:pt>
                <c:pt idx="8">
                  <c:v>304.5</c:v>
                </c:pt>
                <c:pt idx="9">
                  <c:v>304</c:v>
                </c:pt>
                <c:pt idx="10">
                  <c:v>312.5</c:v>
                </c:pt>
                <c:pt idx="11">
                  <c:v>362.5</c:v>
                </c:pt>
                <c:pt idx="12">
                  <c:v>310</c:v>
                </c:pt>
                <c:pt idx="13">
                  <c:v>354.5</c:v>
                </c:pt>
                <c:pt idx="14">
                  <c:v>364.5</c:v>
                </c:pt>
                <c:pt idx="15">
                  <c:v>379.5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703608"/>
        <c:axId val="281704000"/>
      </c:barChart>
      <c:catAx>
        <c:axId val="281703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70132629022388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7040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181818758303185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3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 [Periodo mañana]</a:t>
            </a:r>
          </a:p>
        </c:rich>
      </c:tx>
      <c:layout>
        <c:manualLayout>
          <c:xMode val="edge"/>
          <c:yMode val="edge"/>
          <c:x val="0.3620223408981465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967322467504725E-2"/>
          <c:y val="0.22875963005278591"/>
          <c:w val="0.91256952347155096"/>
          <c:h val="0.5228791544063674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'G-4'!$A$10:$A$19</c:f>
              <c:strCache>
                <c:ptCount val="10"/>
                <c:pt idx="0">
                  <c:v>7:30 7:45</c:v>
                </c:pt>
                <c:pt idx="1">
                  <c:v>7:45 8:00</c:v>
                </c:pt>
                <c:pt idx="2">
                  <c:v>8:00 8:15</c:v>
                </c:pt>
                <c:pt idx="3">
                  <c:v>8:15 8:30</c:v>
                </c:pt>
                <c:pt idx="4">
                  <c:v>8:30 8:45</c:v>
                </c:pt>
                <c:pt idx="5">
                  <c:v>8:45 9:00</c:v>
                </c:pt>
                <c:pt idx="6">
                  <c:v>9:00 9:15</c:v>
                </c:pt>
                <c:pt idx="7">
                  <c:v>9:15 9:30</c:v>
                </c:pt>
                <c:pt idx="8">
                  <c:v>9:30 9:45</c:v>
                </c:pt>
                <c:pt idx="9">
                  <c:v>9:45 10:00</c:v>
                </c:pt>
              </c:strCache>
            </c:strRef>
          </c:cat>
          <c:val>
            <c:numRef>
              <c:f>'G-4'!$F$10:$F$19</c:f>
              <c:numCache>
                <c:formatCode>0</c:formatCode>
                <c:ptCount val="10"/>
                <c:pt idx="0">
                  <c:v>42</c:v>
                </c:pt>
                <c:pt idx="1">
                  <c:v>58</c:v>
                </c:pt>
                <c:pt idx="2">
                  <c:v>110</c:v>
                </c:pt>
                <c:pt idx="3">
                  <c:v>79.5</c:v>
                </c:pt>
                <c:pt idx="4">
                  <c:v>90</c:v>
                </c:pt>
                <c:pt idx="5">
                  <c:v>96</c:v>
                </c:pt>
                <c:pt idx="6">
                  <c:v>81</c:v>
                </c:pt>
                <c:pt idx="7">
                  <c:v>86</c:v>
                </c:pt>
                <c:pt idx="8">
                  <c:v>90</c:v>
                </c:pt>
                <c:pt idx="9">
                  <c:v>111.5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704784"/>
        <c:axId val="281705176"/>
      </c:barChart>
      <c:catAx>
        <c:axId val="28170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99459821470263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5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705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306102056253934E-3"/>
              <c:y val="0.300655513783662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tarde]</a:t>
            </a:r>
          </a:p>
        </c:rich>
      </c:tx>
      <c:layout>
        <c:manualLayout>
          <c:xMode val="edge"/>
          <c:yMode val="edge"/>
          <c:x val="0.35879969330854528"/>
          <c:y val="3.2679947150398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941384228305274E-2"/>
          <c:y val="0.20915166176254688"/>
          <c:w val="0.92087373757896274"/>
          <c:h val="0.54248712269660626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'G-4'!$O$10:$O$21</c:f>
              <c:strCache>
                <c:ptCount val="12"/>
                <c:pt idx="0">
                  <c:v>16:00 16:15</c:v>
                </c:pt>
                <c:pt idx="1">
                  <c:v>16:15 16:30</c:v>
                </c:pt>
                <c:pt idx="2">
                  <c:v>16:30 16:45</c:v>
                </c:pt>
                <c:pt idx="3">
                  <c:v>16:45 17:00</c:v>
                </c:pt>
                <c:pt idx="4">
                  <c:v>17:00 17:15</c:v>
                </c:pt>
                <c:pt idx="5">
                  <c:v>17:15 17:30</c:v>
                </c:pt>
                <c:pt idx="6">
                  <c:v>17:30 17:45</c:v>
                </c:pt>
                <c:pt idx="7">
                  <c:v>17:45 18:00</c:v>
                </c:pt>
                <c:pt idx="8">
                  <c:v>18:00 18:15</c:v>
                </c:pt>
                <c:pt idx="9">
                  <c:v>18:15 18:30</c:v>
                </c:pt>
                <c:pt idx="10">
                  <c:v>18:30 18:45</c:v>
                </c:pt>
                <c:pt idx="11">
                  <c:v>18:45 19:00</c:v>
                </c:pt>
              </c:strCache>
            </c:strRef>
          </c:cat>
          <c:val>
            <c:numRef>
              <c:f>'G-4'!$T$10:$T$21</c:f>
              <c:numCache>
                <c:formatCode>0</c:formatCode>
                <c:ptCount val="12"/>
                <c:pt idx="0">
                  <c:v>73</c:v>
                </c:pt>
                <c:pt idx="1">
                  <c:v>78.5</c:v>
                </c:pt>
                <c:pt idx="2">
                  <c:v>70.5</c:v>
                </c:pt>
                <c:pt idx="3">
                  <c:v>58</c:v>
                </c:pt>
                <c:pt idx="4">
                  <c:v>84.5</c:v>
                </c:pt>
                <c:pt idx="5">
                  <c:v>58</c:v>
                </c:pt>
                <c:pt idx="6">
                  <c:v>72.5</c:v>
                </c:pt>
                <c:pt idx="7">
                  <c:v>72</c:v>
                </c:pt>
                <c:pt idx="8">
                  <c:v>62.5</c:v>
                </c:pt>
                <c:pt idx="9">
                  <c:v>50</c:v>
                </c:pt>
                <c:pt idx="10">
                  <c:v>52</c:v>
                </c:pt>
                <c:pt idx="11">
                  <c:v>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81705960"/>
        <c:axId val="197071512"/>
      </c:barChart>
      <c:catAx>
        <c:axId val="281705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21176965100192"/>
              <c:y val="0.86928659420058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1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71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21286945029377E-3"/>
              <c:y val="0.28758353492350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281705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O"/>
              <a:t>VOLUMEN ARRIBOS [Periodo medio día]</a:t>
            </a:r>
          </a:p>
        </c:rich>
      </c:tx>
      <c:layout>
        <c:manualLayout>
          <c:xMode val="edge"/>
          <c:yMode val="edge"/>
          <c:x val="0.35782360467634677"/>
          <c:y val="3.2051482694077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306209218496905E-2"/>
          <c:y val="0.21153978578091148"/>
          <c:w val="0.92653184328741933"/>
          <c:h val="0.5000031300276043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'G-1'!$W$36:$W$51</c:f>
              <c:strCache>
                <c:ptCount val="16"/>
                <c:pt idx="0">
                  <c:v>11:00 11:15</c:v>
                </c:pt>
                <c:pt idx="1">
                  <c:v>11:15 11:30</c:v>
                </c:pt>
                <c:pt idx="2">
                  <c:v>11:30 11:45</c:v>
                </c:pt>
                <c:pt idx="3">
                  <c:v>11:45 12:00</c:v>
                </c:pt>
                <c:pt idx="4">
                  <c:v>12:00 12:15</c:v>
                </c:pt>
                <c:pt idx="5">
                  <c:v>12:15 12:30</c:v>
                </c:pt>
                <c:pt idx="6">
                  <c:v>12:30 12:45</c:v>
                </c:pt>
                <c:pt idx="7">
                  <c:v>12:45 13:00</c:v>
                </c:pt>
                <c:pt idx="8">
                  <c:v>13:00 13:15</c:v>
                </c:pt>
                <c:pt idx="9">
                  <c:v>13:15 13:30</c:v>
                </c:pt>
                <c:pt idx="10">
                  <c:v>13:30 13:45</c:v>
                </c:pt>
                <c:pt idx="11">
                  <c:v>13:45 14:00</c:v>
                </c:pt>
                <c:pt idx="12">
                  <c:v>14:00 14:15</c:v>
                </c:pt>
                <c:pt idx="13">
                  <c:v>14:15 14:30</c:v>
                </c:pt>
                <c:pt idx="14">
                  <c:v>14:30 14:45</c:v>
                </c:pt>
                <c:pt idx="15">
                  <c:v>14:45 15:00</c:v>
                </c:pt>
              </c:strCache>
            </c:strRef>
          </c:cat>
          <c:val>
            <c:numRef>
              <c:f>('G-4'!$F$20:$F$22,'G-4'!$M$10:$M$22)</c:f>
              <c:numCache>
                <c:formatCode>0</c:formatCode>
                <c:ptCount val="16"/>
                <c:pt idx="0">
                  <c:v>69.5</c:v>
                </c:pt>
                <c:pt idx="1">
                  <c:v>83.5</c:v>
                </c:pt>
                <c:pt idx="2">
                  <c:v>71</c:v>
                </c:pt>
                <c:pt idx="3">
                  <c:v>93.5</c:v>
                </c:pt>
                <c:pt idx="4">
                  <c:v>90.5</c:v>
                </c:pt>
                <c:pt idx="5">
                  <c:v>90.5</c:v>
                </c:pt>
                <c:pt idx="6">
                  <c:v>116</c:v>
                </c:pt>
                <c:pt idx="7">
                  <c:v>81</c:v>
                </c:pt>
                <c:pt idx="8">
                  <c:v>80.5</c:v>
                </c:pt>
                <c:pt idx="9">
                  <c:v>84</c:v>
                </c:pt>
                <c:pt idx="10">
                  <c:v>71.5</c:v>
                </c:pt>
                <c:pt idx="11">
                  <c:v>75</c:v>
                </c:pt>
                <c:pt idx="12">
                  <c:v>72.5</c:v>
                </c:pt>
                <c:pt idx="13">
                  <c:v>62.5</c:v>
                </c:pt>
                <c:pt idx="14">
                  <c:v>60.5</c:v>
                </c:pt>
                <c:pt idx="15">
                  <c:v>73.5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7072296"/>
        <c:axId val="197072688"/>
      </c:barChart>
      <c:catAx>
        <c:axId val="197072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Tiempo [Min]</a:t>
                </a:r>
              </a:p>
            </c:rich>
          </c:tx>
          <c:layout>
            <c:manualLayout>
              <c:xMode val="edge"/>
              <c:yMode val="edge"/>
              <c:x val="0.46530674068178768"/>
              <c:y val="0.86539003274009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726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72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O"/>
                  <a:t>Volumen [V. Eq./H]</a:t>
                </a:r>
              </a:p>
            </c:rich>
          </c:tx>
          <c:layout>
            <c:manualLayout>
              <c:xMode val="edge"/>
              <c:yMode val="edge"/>
              <c:x val="6.8027301269267234E-3"/>
              <c:y val="0.18589859962564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O"/>
          </a:p>
        </c:txPr>
        <c:crossAx val="197072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O"/>
    </a:p>
  </c:txPr>
  <c:printSettings>
    <c:headerFooter alignWithMargins="0"/>
    <c:pageMargins b="1" l="0.75000000000000266" r="0.7500000000000026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3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4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5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6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7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2498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2498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2499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2499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2499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2499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2499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0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2501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</xdr:colOff>
      <xdr:row>29</xdr:row>
      <xdr:rowOff>1</xdr:rowOff>
    </xdr:from>
    <xdr:to>
      <xdr:col>20</xdr:col>
      <xdr:colOff>371476</xdr:colOff>
      <xdr:row>37</xdr:row>
      <xdr:rowOff>114301</xdr:rowOff>
    </xdr:to>
    <xdr:graphicFrame macro="">
      <xdr:nvGraphicFramePr>
        <xdr:cNvPr id="125011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123825</xdr:rowOff>
    </xdr:from>
    <xdr:to>
      <xdr:col>20</xdr:col>
      <xdr:colOff>381000</xdr:colOff>
      <xdr:row>47</xdr:row>
      <xdr:rowOff>47625</xdr:rowOff>
    </xdr:to>
    <xdr:graphicFrame macro="">
      <xdr:nvGraphicFramePr>
        <xdr:cNvPr id="125012" name="Chart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47626</xdr:rowOff>
    </xdr:from>
    <xdr:to>
      <xdr:col>20</xdr:col>
      <xdr:colOff>381000</xdr:colOff>
      <xdr:row>56</xdr:row>
      <xdr:rowOff>123826</xdr:rowOff>
    </xdr:to>
    <xdr:graphicFrame macro="">
      <xdr:nvGraphicFramePr>
        <xdr:cNvPr id="125013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6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7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8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09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0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1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2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3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4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5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6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7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8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19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0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1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2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3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4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5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6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7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8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29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0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1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2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3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4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5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6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7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8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39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0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1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2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3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4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5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6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7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8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49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0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1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2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3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4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5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6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7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8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59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0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1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2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3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49564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49565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6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7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49568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49569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0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49571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49572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49573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6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7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8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79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0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1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2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3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4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5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49586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28</xdr:row>
      <xdr:rowOff>76200</xdr:rowOff>
    </xdr:from>
    <xdr:to>
      <xdr:col>20</xdr:col>
      <xdr:colOff>381000</xdr:colOff>
      <xdr:row>37</xdr:row>
      <xdr:rowOff>114300</xdr:rowOff>
    </xdr:to>
    <xdr:graphicFrame macro="">
      <xdr:nvGraphicFramePr>
        <xdr:cNvPr id="149587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</xdr:colOff>
      <xdr:row>46</xdr:row>
      <xdr:rowOff>142875</xdr:rowOff>
    </xdr:from>
    <xdr:to>
      <xdr:col>20</xdr:col>
      <xdr:colOff>381001</xdr:colOff>
      <xdr:row>56</xdr:row>
      <xdr:rowOff>66675</xdr:rowOff>
    </xdr:to>
    <xdr:graphicFrame macro="">
      <xdr:nvGraphicFramePr>
        <xdr:cNvPr id="149589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114300</xdr:rowOff>
    </xdr:from>
    <xdr:to>
      <xdr:col>20</xdr:col>
      <xdr:colOff>381000</xdr:colOff>
      <xdr:row>46</xdr:row>
      <xdr:rowOff>133350</xdr:rowOff>
    </xdr:to>
    <xdr:graphicFrame macro="">
      <xdr:nvGraphicFramePr>
        <xdr:cNvPr id="149590" name="Chart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0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1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2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3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4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5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6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7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8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59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0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1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2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3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4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5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6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7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8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69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0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1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2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3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4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5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6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7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8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79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0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1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2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3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4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5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6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7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8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89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0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1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2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3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4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5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6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7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8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099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0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1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2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3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4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5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6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7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108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2109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0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1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2112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2113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4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2115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2116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2117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0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1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2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3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4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5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6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7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8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29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130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29</xdr:row>
      <xdr:rowOff>1</xdr:rowOff>
    </xdr:from>
    <xdr:to>
      <xdr:col>20</xdr:col>
      <xdr:colOff>390525</xdr:colOff>
      <xdr:row>37</xdr:row>
      <xdr:rowOff>95251</xdr:rowOff>
    </xdr:to>
    <xdr:graphicFrame macro="">
      <xdr:nvGraphicFramePr>
        <xdr:cNvPr id="2144" name="Chart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46</xdr:row>
      <xdr:rowOff>76200</xdr:rowOff>
    </xdr:from>
    <xdr:to>
      <xdr:col>20</xdr:col>
      <xdr:colOff>390525</xdr:colOff>
      <xdr:row>56</xdr:row>
      <xdr:rowOff>0</xdr:rowOff>
    </xdr:to>
    <xdr:graphicFrame macro="">
      <xdr:nvGraphicFramePr>
        <xdr:cNvPr id="2146" name="Chart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0</xdr:colOff>
      <xdr:row>37</xdr:row>
      <xdr:rowOff>95250</xdr:rowOff>
    </xdr:from>
    <xdr:to>
      <xdr:col>20</xdr:col>
      <xdr:colOff>390524</xdr:colOff>
      <xdr:row>46</xdr:row>
      <xdr:rowOff>66675</xdr:rowOff>
    </xdr:to>
    <xdr:graphicFrame macro="">
      <xdr:nvGraphicFramePr>
        <xdr:cNvPr id="2159" name="Chart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8" name="Line 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19" name="Line 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0" name="Line 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1" name="Line 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2" name="Line 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3" name="Line 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4" name="Line 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5" name="Line 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6" name="Line 1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7" name="Line 1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8" name="Line 1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29" name="Line 1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0" name="Line 1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1" name="Line 1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2" name="Line 1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3" name="Line 1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4" name="Line 1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5" name="Line 1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6" name="Line 2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7" name="Line 2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8" name="Line 2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39" name="Line 2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0" name="Line 2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1" name="Line 2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2" name="Line 2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3" name="Line 2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4" name="Line 2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5" name="Line 2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6" name="Line 3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7" name="Line 3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8" name="Line 3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49" name="Line 3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0" name="Line 3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1" name="Line 3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2" name="Line 3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3" name="Line 3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4" name="Line 3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5" name="Line 3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6" name="Line 4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7" name="Line 4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8" name="Line 4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59" name="Line 4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0" name="Line 4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1" name="Line 4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2" name="Line 4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3" name="Line 4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4" name="Line 4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5" name="Line 4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6" name="Line 5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7" name="Line 51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8" name="Line 52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69" name="Line 53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0" name="Line 54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1" name="Line 55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2" name="Line 56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3" name="Line 57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4" name="Line 58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5" name="Line 59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37276" name="Line 60"/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228600</xdr:colOff>
      <xdr:row>0</xdr:row>
      <xdr:rowOff>0</xdr:rowOff>
    </xdr:from>
    <xdr:to>
      <xdr:col>6</xdr:col>
      <xdr:colOff>228600</xdr:colOff>
      <xdr:row>0</xdr:row>
      <xdr:rowOff>0</xdr:rowOff>
    </xdr:to>
    <xdr:sp macro="" textlink="">
      <xdr:nvSpPr>
        <xdr:cNvPr id="137277" name="Line 61"/>
        <xdr:cNvSpPr>
          <a:spLocks noChangeShapeType="1"/>
        </xdr:cNvSpPr>
      </xdr:nvSpPr>
      <xdr:spPr bwMode="auto">
        <a:xfrm>
          <a:off x="21526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447675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8" name="Line 62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657225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79" name="Line 63"/>
        <xdr:cNvSpPr>
          <a:spLocks noChangeShapeType="1"/>
        </xdr:cNvSpPr>
      </xdr:nvSpPr>
      <xdr:spPr bwMode="auto">
        <a:xfrm flipH="1"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314325</xdr:colOff>
      <xdr:row>0</xdr:row>
      <xdr:rowOff>0</xdr:rowOff>
    </xdr:from>
    <xdr:to>
      <xdr:col>6</xdr:col>
      <xdr:colOff>314325</xdr:colOff>
      <xdr:row>0</xdr:row>
      <xdr:rowOff>0</xdr:rowOff>
    </xdr:to>
    <xdr:sp macro="" textlink="">
      <xdr:nvSpPr>
        <xdr:cNvPr id="137280" name="Line 64"/>
        <xdr:cNvSpPr>
          <a:spLocks noChangeShapeType="1"/>
        </xdr:cNvSpPr>
      </xdr:nvSpPr>
      <xdr:spPr bwMode="auto">
        <a:xfrm>
          <a:off x="22383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619125</xdr:colOff>
      <xdr:row>0</xdr:row>
      <xdr:rowOff>0</xdr:rowOff>
    </xdr:from>
    <xdr:to>
      <xdr:col>6</xdr:col>
      <xdr:colOff>352425</xdr:colOff>
      <xdr:row>0</xdr:row>
      <xdr:rowOff>0</xdr:rowOff>
    </xdr:to>
    <xdr:sp macro="" textlink="">
      <xdr:nvSpPr>
        <xdr:cNvPr id="137281" name="Line 65"/>
        <xdr:cNvSpPr>
          <a:spLocks noChangeShapeType="1"/>
        </xdr:cNvSpPr>
      </xdr:nvSpPr>
      <xdr:spPr bwMode="auto">
        <a:xfrm>
          <a:off x="2324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561975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2" name="Rectangle 66"/>
        <xdr:cNvSpPr>
          <a:spLocks noChangeArrowheads="1"/>
        </xdr:cNvSpPr>
      </xdr:nvSpPr>
      <xdr:spPr bwMode="auto">
        <a:xfrm>
          <a:off x="270510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771525</xdr:colOff>
      <xdr:row>0</xdr:row>
      <xdr:rowOff>0</xdr:rowOff>
    </xdr:from>
    <xdr:to>
      <xdr:col>7</xdr:col>
      <xdr:colOff>342900</xdr:colOff>
      <xdr:row>0</xdr:row>
      <xdr:rowOff>0</xdr:rowOff>
    </xdr:to>
    <xdr:sp macro="" textlink="">
      <xdr:nvSpPr>
        <xdr:cNvPr id="137283" name="Line 67"/>
        <xdr:cNvSpPr>
          <a:spLocks noChangeShapeType="1"/>
        </xdr:cNvSpPr>
      </xdr:nvSpPr>
      <xdr:spPr bwMode="auto">
        <a:xfrm>
          <a:off x="2705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0</xdr:row>
      <xdr:rowOff>0</xdr:rowOff>
    </xdr:from>
    <xdr:to>
      <xdr:col>1</xdr:col>
      <xdr:colOff>285750</xdr:colOff>
      <xdr:row>0</xdr:row>
      <xdr:rowOff>0</xdr:rowOff>
    </xdr:to>
    <xdr:sp macro="" textlink="">
      <xdr:nvSpPr>
        <xdr:cNvPr id="137284" name="Line 68"/>
        <xdr:cNvSpPr>
          <a:spLocks noChangeShapeType="1"/>
        </xdr:cNvSpPr>
      </xdr:nvSpPr>
      <xdr:spPr bwMode="auto">
        <a:xfrm>
          <a:off x="6667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0</xdr:row>
      <xdr:rowOff>0</xdr:rowOff>
    </xdr:from>
    <xdr:to>
      <xdr:col>4</xdr:col>
      <xdr:colOff>295275</xdr:colOff>
      <xdr:row>0</xdr:row>
      <xdr:rowOff>0</xdr:rowOff>
    </xdr:to>
    <xdr:sp macro="" textlink="">
      <xdr:nvSpPr>
        <xdr:cNvPr id="137285" name="Line 69"/>
        <xdr:cNvSpPr>
          <a:spLocks noChangeShapeType="1"/>
        </xdr:cNvSpPr>
      </xdr:nvSpPr>
      <xdr:spPr bwMode="auto">
        <a:xfrm>
          <a:off x="15621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8" name="Line 72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89" name="Line 73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0" name="Line 74"/>
        <xdr:cNvSpPr>
          <a:spLocks noChangeShapeType="1"/>
        </xdr:cNvSpPr>
      </xdr:nvSpPr>
      <xdr:spPr bwMode="auto">
        <a:xfrm flipH="1"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1" name="Line 75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2" name="Line 76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3" name="Rectangle 77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4" name="Line 78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5" name="Line 79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6" name="Line 80"/>
        <xdr:cNvSpPr>
          <a:spLocks noChangeShapeType="1"/>
        </xdr:cNvSpPr>
      </xdr:nvSpPr>
      <xdr:spPr bwMode="auto">
        <a:xfrm>
          <a:off x="299085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7" name="Rectangle 81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137298" name="Rectangle 82"/>
        <xdr:cNvSpPr>
          <a:spLocks noChangeArrowheads="1"/>
        </xdr:cNvSpPr>
      </xdr:nvSpPr>
      <xdr:spPr bwMode="auto">
        <a:xfrm>
          <a:off x="2990850" y="0"/>
          <a:ext cx="0" cy="0"/>
        </a:xfrm>
        <a:prstGeom prst="rect">
          <a:avLst/>
        </a:prstGeom>
        <a:solidFill>
          <a:srgbClr val="FFFFFF"/>
        </a:solidFill>
        <a:ln w="1714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28</xdr:row>
      <xdr:rowOff>0</xdr:rowOff>
    </xdr:from>
    <xdr:to>
      <xdr:col>20</xdr:col>
      <xdr:colOff>390525</xdr:colOff>
      <xdr:row>37</xdr:row>
      <xdr:rowOff>38100</xdr:rowOff>
    </xdr:to>
    <xdr:graphicFrame macro="">
      <xdr:nvGraphicFramePr>
        <xdr:cNvPr id="137299" name="Chart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0</xdr:colOff>
      <xdr:row>47</xdr:row>
      <xdr:rowOff>9525</xdr:rowOff>
    </xdr:from>
    <xdr:to>
      <xdr:col>20</xdr:col>
      <xdr:colOff>381000</xdr:colOff>
      <xdr:row>56</xdr:row>
      <xdr:rowOff>95250</xdr:rowOff>
    </xdr:to>
    <xdr:graphicFrame macro="">
      <xdr:nvGraphicFramePr>
        <xdr:cNvPr id="137301" name="Chart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1</xdr:colOff>
      <xdr:row>37</xdr:row>
      <xdr:rowOff>38100</xdr:rowOff>
    </xdr:from>
    <xdr:to>
      <xdr:col>20</xdr:col>
      <xdr:colOff>390526</xdr:colOff>
      <xdr:row>47</xdr:row>
      <xdr:rowOff>0</xdr:rowOff>
    </xdr:to>
    <xdr:graphicFrame macro="">
      <xdr:nvGraphicFramePr>
        <xdr:cNvPr id="137498" name="Chart 2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18</xdr:row>
      <xdr:rowOff>0</xdr:rowOff>
    </xdr:from>
    <xdr:to>
      <xdr:col>3</xdr:col>
      <xdr:colOff>419100</xdr:colOff>
      <xdr:row>18</xdr:row>
      <xdr:rowOff>0</xdr:rowOff>
    </xdr:to>
    <xdr:sp macro="" textlink="" fLocksText="0">
      <xdr:nvSpPr>
        <xdr:cNvPr id="2" name="Line 84"/>
        <xdr:cNvSpPr>
          <a:spLocks noChangeShapeType="1"/>
        </xdr:cNvSpPr>
      </xdr:nvSpPr>
      <xdr:spPr bwMode="auto">
        <a:xfrm>
          <a:off x="104775" y="3295650"/>
          <a:ext cx="2305050" cy="0"/>
        </a:xfrm>
        <a:prstGeom prst="line">
          <a:avLst/>
        </a:prstGeom>
        <a:noFill/>
        <a:ln w="1">
          <a:noFill/>
          <a:round/>
          <a:headEnd/>
          <a:tailEnd/>
        </a:ln>
      </xdr:spPr>
    </xdr:sp>
    <xdr:clientData fLocksWithSheet="0"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3" name="Line 85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4" name="Line 86"/>
        <xdr:cNvSpPr>
          <a:spLocks noChangeShapeType="1"/>
        </xdr:cNvSpPr>
      </xdr:nvSpPr>
      <xdr:spPr bwMode="auto">
        <a:xfrm>
          <a:off x="1457325" y="3295650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5" name="Line 87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6" name="Line 88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7" name="Line 89"/>
        <xdr:cNvSpPr>
          <a:spLocks noChangeShapeType="1"/>
        </xdr:cNvSpPr>
      </xdr:nvSpPr>
      <xdr:spPr bwMode="auto">
        <a:xfrm>
          <a:off x="1495425" y="3295650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8" name="Line 85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152400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9" name="Line 86"/>
        <xdr:cNvSpPr>
          <a:spLocks noChangeShapeType="1"/>
        </xdr:cNvSpPr>
      </xdr:nvSpPr>
      <xdr:spPr bwMode="auto">
        <a:xfrm>
          <a:off x="1552575" y="3171825"/>
          <a:ext cx="3333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0" name="Line 87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1" name="Line 88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18</xdr:row>
      <xdr:rowOff>0</xdr:rowOff>
    </xdr:from>
    <xdr:to>
      <xdr:col>2</xdr:col>
      <xdr:colOff>485775</xdr:colOff>
      <xdr:row>18</xdr:row>
      <xdr:rowOff>0</xdr:rowOff>
    </xdr:to>
    <xdr:sp macro="" textlink="">
      <xdr:nvSpPr>
        <xdr:cNvPr id="12" name="Line 89"/>
        <xdr:cNvSpPr>
          <a:spLocks noChangeShapeType="1"/>
        </xdr:cNvSpPr>
      </xdr:nvSpPr>
      <xdr:spPr bwMode="auto">
        <a:xfrm>
          <a:off x="1590675" y="3171825"/>
          <a:ext cx="29527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122228</xdr:rowOff>
    </xdr:from>
    <xdr:to>
      <xdr:col>40</xdr:col>
      <xdr:colOff>304800</xdr:colOff>
      <xdr:row>63</xdr:row>
      <xdr:rowOff>94203</xdr:rowOff>
    </xdr:to>
    <xdr:graphicFrame macro="">
      <xdr:nvGraphicFramePr>
        <xdr:cNvPr id="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95250</xdr:colOff>
      <xdr:row>5</xdr:row>
      <xdr:rowOff>82693</xdr:rowOff>
    </xdr:to>
    <xdr:pic>
      <xdr:nvPicPr>
        <xdr:cNvPr id="3" name="Picture 13" descr="log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771650" cy="10066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228600</xdr:colOff>
      <xdr:row>0</xdr:row>
      <xdr:rowOff>95250</xdr:rowOff>
    </xdr:from>
    <xdr:to>
      <xdr:col>11</xdr:col>
      <xdr:colOff>19050</xdr:colOff>
      <xdr:row>8</xdr:row>
      <xdr:rowOff>9525</xdr:rowOff>
    </xdr:to>
    <xdr:grpSp>
      <xdr:nvGrpSpPr>
        <xdr:cNvPr id="4" name="Group 7"/>
        <xdr:cNvGrpSpPr>
          <a:grpSpLocks/>
        </xdr:cNvGrpSpPr>
      </xdr:nvGrpSpPr>
      <xdr:grpSpPr bwMode="auto">
        <a:xfrm>
          <a:off x="2039397" y="95250"/>
          <a:ext cx="2250202" cy="1295923"/>
          <a:chOff x="1701" y="518"/>
          <a:chExt cx="4500" cy="1710"/>
        </a:xfrm>
      </xdr:grpSpPr>
      <xdr:grpSp>
        <xdr:nvGrpSpPr>
          <xdr:cNvPr id="5" name="Group 8"/>
          <xdr:cNvGrpSpPr>
            <a:grpSpLocks/>
          </xdr:cNvGrpSpPr>
        </xdr:nvGrpSpPr>
        <xdr:grpSpPr bwMode="auto">
          <a:xfrm>
            <a:off x="1701" y="518"/>
            <a:ext cx="4500" cy="1710"/>
            <a:chOff x="1701" y="518"/>
            <a:chExt cx="4500" cy="1710"/>
          </a:xfrm>
        </xdr:grpSpPr>
        <xdr:sp macro="" textlink="">
          <xdr:nvSpPr>
            <xdr:cNvPr id="7" name="WordArt 9"/>
            <xdr:cNvSpPr>
              <a:spLocks noChangeArrowheads="1" noChangeShapeType="1" noTextEdit="1"/>
            </xdr:cNvSpPr>
          </xdr:nvSpPr>
          <xdr:spPr bwMode="auto">
            <a:xfrm rot="826371">
              <a:off x="3573" y="704"/>
              <a:ext cx="302" cy="44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1000" b="1" i="1" kern="10" spc="200">
                  <a:ln w="9525">
                    <a:noFill/>
                    <a:round/>
                    <a:headEnd/>
                    <a:tailEnd/>
                  </a:ln>
                  <a:solidFill>
                    <a:srgbClr val="FFFF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s</a:t>
              </a:r>
            </a:p>
          </xdr:txBody>
        </xdr:sp>
        <xdr:sp macro="" textlink="">
          <xdr:nvSpPr>
            <xdr:cNvPr id="8" name="Line 10"/>
            <xdr:cNvSpPr>
              <a:spLocks noChangeShapeType="1"/>
            </xdr:cNvSpPr>
          </xdr:nvSpPr>
          <xdr:spPr bwMode="auto">
            <a:xfrm>
              <a:off x="1701" y="1238"/>
              <a:ext cx="4500" cy="0"/>
            </a:xfrm>
            <a:prstGeom prst="line">
              <a:avLst/>
            </a:prstGeom>
            <a:noFill/>
            <a:ln w="9525">
              <a:solidFill>
                <a:srgbClr val="0000FF"/>
              </a:solidFill>
              <a:round/>
              <a:headEnd/>
              <a:tailEnd/>
            </a:ln>
          </xdr:spPr>
        </xdr:sp>
        <xdr:sp macro="" textlink="">
          <xdr:nvSpPr>
            <xdr:cNvPr id="9" name="WordArt 11"/>
            <xdr:cNvSpPr>
              <a:spLocks noChangeArrowheads="1" noChangeShapeType="1" noTextEdit="1"/>
            </xdr:cNvSpPr>
          </xdr:nvSpPr>
          <xdr:spPr bwMode="auto">
            <a:xfrm>
              <a:off x="1701" y="518"/>
              <a:ext cx="3775" cy="1710"/>
            </a:xfrm>
            <a:prstGeom prst="rect">
              <a:avLst/>
            </a:prstGeom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/>
              <a:r>
                <a:rPr lang="es-CO" sz="2000" kern="10" spc="0">
                  <a:ln w="9525">
                    <a:noFill/>
                    <a:round/>
                    <a:headEnd/>
                    <a:tailEnd/>
                  </a:ln>
                  <a:solidFill>
                    <a:srgbClr val="000000"/>
                  </a:solidFill>
                  <a:effectLst>
                    <a:outerShdw dist="45791" dir="3378596" algn="ctr" rotWithShape="0">
                      <a:srgbClr val="4D4D4D"/>
                    </a:outerShdw>
                  </a:effectLst>
                  <a:latin typeface="Arial Black"/>
                </a:rPr>
                <a:t>Constru   eñales</a:t>
              </a:r>
            </a:p>
            <a:p>
              <a:pPr algn="ctr" rtl="0"/>
              <a:endPara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endParaRPr>
            </a:p>
          </xdr:txBody>
        </xdr:sp>
        <xdr:sp macro="" textlink="">
          <xdr:nvSpPr>
            <xdr:cNvPr id="10" name="Text Box 12"/>
            <xdr:cNvSpPr txBox="1">
              <a:spLocks noChangeArrowheads="1"/>
            </xdr:cNvSpPr>
          </xdr:nvSpPr>
          <xdr:spPr bwMode="auto">
            <a:xfrm>
              <a:off x="1701" y="1246"/>
              <a:ext cx="4500" cy="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144000" tIns="0" rIns="91440" bIns="45720" anchor="t" upright="1"/>
            <a:lstStyle/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  <a:p>
              <a:pPr algn="l" rtl="1">
                <a:defRPr sz="1000"/>
              </a:pPr>
              <a:endParaRPr lang="es-CO" sz="1800" b="0" i="0" strike="noStrike">
                <a:solidFill>
                  <a:srgbClr val="000000"/>
                </a:solidFill>
                <a:latin typeface="Tahoma"/>
                <a:ea typeface="Tahoma"/>
                <a:cs typeface="Tahoma"/>
              </a:endParaRPr>
            </a:p>
          </xdr:txBody>
        </xdr:sp>
      </xdr:grpSp>
      <xdr:sp macro="" textlink="">
        <xdr:nvSpPr>
          <xdr:cNvPr id="6" name="WordArt 13"/>
          <xdr:cNvSpPr>
            <a:spLocks noChangeArrowheads="1" noChangeShapeType="1" noTextEdit="1"/>
          </xdr:cNvSpPr>
        </xdr:nvSpPr>
        <xdr:spPr bwMode="auto">
          <a:xfrm>
            <a:off x="5657" y="704"/>
            <a:ext cx="544" cy="356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es-CO" sz="2000" kern="10" spc="0">
                <a:ln w="9525">
                  <a:noFill/>
                  <a:round/>
                  <a:headEnd/>
                  <a:tailEnd/>
                </a:ln>
                <a:solidFill>
                  <a:srgbClr val="000000"/>
                </a:solidFill>
                <a:effectLst>
                  <a:outerShdw dist="45791" dir="3378596" algn="ctr" rotWithShape="0">
                    <a:srgbClr val="4D4D4D"/>
                  </a:outerShdw>
                </a:effectLst>
                <a:latin typeface="Arial Black"/>
              </a:rPr>
              <a:t>S.A.</a:t>
            </a:r>
          </a:p>
        </xdr:txBody>
      </xdr:sp>
    </xdr:grpSp>
    <xdr:clientData/>
  </xdr:twoCellAnchor>
  <xdr:twoCellAnchor editAs="oneCell">
    <xdr:from>
      <xdr:col>36</xdr:col>
      <xdr:colOff>9525</xdr:colOff>
      <xdr:row>0</xdr:row>
      <xdr:rowOff>152399</xdr:rowOff>
    </xdr:from>
    <xdr:to>
      <xdr:col>39</xdr:col>
      <xdr:colOff>271201</xdr:colOff>
      <xdr:row>5</xdr:row>
      <xdr:rowOff>0</xdr:rowOff>
    </xdr:to>
    <xdr:pic>
      <xdr:nvPicPr>
        <xdr:cNvPr id="12" name="Picture 23" descr="logo1_alcaldi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506200" y="152399"/>
          <a:ext cx="1257300" cy="7715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62802</xdr:colOff>
      <xdr:row>1</xdr:row>
      <xdr:rowOff>73268</xdr:rowOff>
    </xdr:from>
    <xdr:to>
      <xdr:col>35</xdr:col>
      <xdr:colOff>219807</xdr:colOff>
      <xdr:row>5</xdr:row>
      <xdr:rowOff>94202</xdr:rowOff>
    </xdr:to>
    <xdr:pic>
      <xdr:nvPicPr>
        <xdr:cNvPr id="13" name="12 Imagen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786676" y="230273"/>
          <a:ext cx="1727060" cy="774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2" width="4.28515625" style="1" customWidth="1"/>
    <col min="3" max="3" width="4.140625" style="1" customWidth="1"/>
    <col min="4" max="4" width="4.5703125" style="1" customWidth="1"/>
    <col min="5" max="5" width="3.7109375" style="1" customWidth="1"/>
    <col min="6" max="7" width="6" style="1" customWidth="1"/>
    <col min="8" max="8" width="6.5703125" style="1" customWidth="1"/>
    <col min="9" max="10" width="4.28515625" style="1" customWidth="1"/>
    <col min="11" max="11" width="4.5703125" style="1" customWidth="1"/>
    <col min="12" max="12" width="4.140625" style="1" customWidth="1"/>
    <col min="13" max="13" width="5.425781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4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">
        <v>60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">
        <v>151</v>
      </c>
      <c r="E5" s="142"/>
      <c r="F5" s="142"/>
      <c r="G5" s="142"/>
      <c r="H5" s="142"/>
      <c r="I5" s="132" t="s">
        <v>53</v>
      </c>
      <c r="J5" s="132"/>
      <c r="K5" s="132"/>
      <c r="L5" s="143">
        <v>2104</v>
      </c>
      <c r="M5" s="143"/>
      <c r="N5" s="143"/>
      <c r="O5" s="12"/>
      <c r="P5" s="132" t="s">
        <v>57</v>
      </c>
      <c r="Q5" s="132"/>
      <c r="R5" s="132"/>
      <c r="S5" s="141" t="s">
        <v>63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150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v>42375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69</v>
      </c>
      <c r="C10" s="46">
        <v>81</v>
      </c>
      <c r="D10" s="46">
        <v>41</v>
      </c>
      <c r="E10" s="46">
        <v>3</v>
      </c>
      <c r="F10" s="6">
        <f t="shared" ref="F10:F22" si="0">B10*0.5+C10*1+D10*2+E10*2.5</f>
        <v>205</v>
      </c>
      <c r="G10" s="2"/>
      <c r="H10" s="19" t="s">
        <v>4</v>
      </c>
      <c r="I10" s="46">
        <v>91</v>
      </c>
      <c r="J10" s="46">
        <v>116</v>
      </c>
      <c r="K10" s="46">
        <v>43</v>
      </c>
      <c r="L10" s="46">
        <v>6</v>
      </c>
      <c r="M10" s="6">
        <f t="shared" ref="M10:M22" si="1">I10*0.5+J10*1+K10*2+L10*2.5</f>
        <v>262.5</v>
      </c>
      <c r="N10" s="9">
        <f>F20+F21+F22+M10</f>
        <v>1044.5</v>
      </c>
      <c r="O10" s="19" t="s">
        <v>43</v>
      </c>
      <c r="P10" s="46">
        <v>97</v>
      </c>
      <c r="Q10" s="46">
        <v>104</v>
      </c>
      <c r="R10" s="46">
        <v>37</v>
      </c>
      <c r="S10" s="46">
        <v>7</v>
      </c>
      <c r="T10" s="6">
        <f t="shared" ref="T10:T21" si="2">P10*0.5+Q10*1+R10*2+S10*2.5</f>
        <v>244</v>
      </c>
      <c r="U10" s="10"/>
      <c r="AB10" s="1"/>
    </row>
    <row r="11" spans="1:28" ht="24" customHeight="1" x14ac:dyDescent="0.2">
      <c r="A11" s="18" t="s">
        <v>14</v>
      </c>
      <c r="B11" s="46">
        <v>70</v>
      </c>
      <c r="C11" s="46">
        <v>76</v>
      </c>
      <c r="D11" s="46">
        <v>39</v>
      </c>
      <c r="E11" s="46">
        <v>2</v>
      </c>
      <c r="F11" s="6">
        <f t="shared" si="0"/>
        <v>194</v>
      </c>
      <c r="G11" s="2"/>
      <c r="H11" s="19" t="s">
        <v>5</v>
      </c>
      <c r="I11" s="46">
        <v>105</v>
      </c>
      <c r="J11" s="46">
        <v>143</v>
      </c>
      <c r="K11" s="46">
        <v>41</v>
      </c>
      <c r="L11" s="46">
        <v>9</v>
      </c>
      <c r="M11" s="6">
        <f t="shared" si="1"/>
        <v>300</v>
      </c>
      <c r="N11" s="9">
        <f>F21+F22+M10+M11</f>
        <v>1097</v>
      </c>
      <c r="O11" s="19" t="s">
        <v>44</v>
      </c>
      <c r="P11" s="46">
        <v>134</v>
      </c>
      <c r="Q11" s="46">
        <v>137</v>
      </c>
      <c r="R11" s="46">
        <v>39</v>
      </c>
      <c r="S11" s="46">
        <v>7</v>
      </c>
      <c r="T11" s="6">
        <f t="shared" si="2"/>
        <v>299.5</v>
      </c>
      <c r="U11" s="2"/>
      <c r="AB11" s="1"/>
    </row>
    <row r="12" spans="1:28" ht="24" customHeight="1" x14ac:dyDescent="0.2">
      <c r="A12" s="18" t="s">
        <v>17</v>
      </c>
      <c r="B12" s="46">
        <v>100</v>
      </c>
      <c r="C12" s="46">
        <v>138</v>
      </c>
      <c r="D12" s="46">
        <v>64</v>
      </c>
      <c r="E12" s="46">
        <v>6</v>
      </c>
      <c r="F12" s="6">
        <f t="shared" si="0"/>
        <v>331</v>
      </c>
      <c r="G12" s="2"/>
      <c r="H12" s="19" t="s">
        <v>6</v>
      </c>
      <c r="I12" s="46">
        <v>90</v>
      </c>
      <c r="J12" s="46">
        <v>137</v>
      </c>
      <c r="K12" s="46">
        <v>44</v>
      </c>
      <c r="L12" s="46">
        <v>8</v>
      </c>
      <c r="M12" s="6">
        <f t="shared" si="1"/>
        <v>290</v>
      </c>
      <c r="N12" s="2">
        <f>F22+M10+M11+M12</f>
        <v>1124</v>
      </c>
      <c r="O12" s="19" t="s">
        <v>32</v>
      </c>
      <c r="P12" s="46">
        <v>144</v>
      </c>
      <c r="Q12" s="46">
        <v>151</v>
      </c>
      <c r="R12" s="46">
        <v>50</v>
      </c>
      <c r="S12" s="46">
        <v>5</v>
      </c>
      <c r="T12" s="6">
        <f t="shared" si="2"/>
        <v>335.5</v>
      </c>
      <c r="U12" s="2"/>
      <c r="AB12" s="1"/>
    </row>
    <row r="13" spans="1:28" ht="24" customHeight="1" x14ac:dyDescent="0.2">
      <c r="A13" s="18" t="s">
        <v>19</v>
      </c>
      <c r="B13" s="46">
        <v>89</v>
      </c>
      <c r="C13" s="46">
        <v>126</v>
      </c>
      <c r="D13" s="46">
        <v>61</v>
      </c>
      <c r="E13" s="46">
        <v>4</v>
      </c>
      <c r="F13" s="6">
        <f t="shared" si="0"/>
        <v>302.5</v>
      </c>
      <c r="G13" s="2">
        <f t="shared" ref="G13:G19" si="3">F10+F11+F12+F13</f>
        <v>1032.5</v>
      </c>
      <c r="H13" s="19" t="s">
        <v>7</v>
      </c>
      <c r="I13" s="46">
        <v>79</v>
      </c>
      <c r="J13" s="46">
        <v>112</v>
      </c>
      <c r="K13" s="46">
        <v>56</v>
      </c>
      <c r="L13" s="46">
        <v>7</v>
      </c>
      <c r="M13" s="6">
        <f t="shared" si="1"/>
        <v>281</v>
      </c>
      <c r="N13" s="2">
        <f t="shared" ref="N13:N18" si="4">M10+M11+M12+M13</f>
        <v>1133.5</v>
      </c>
      <c r="O13" s="19" t="s">
        <v>33</v>
      </c>
      <c r="P13" s="46">
        <v>122</v>
      </c>
      <c r="Q13" s="46">
        <v>145</v>
      </c>
      <c r="R13" s="46">
        <v>59</v>
      </c>
      <c r="S13" s="46">
        <v>8</v>
      </c>
      <c r="T13" s="6">
        <f t="shared" si="2"/>
        <v>344</v>
      </c>
      <c r="U13" s="2">
        <f t="shared" ref="U13:U21" si="5">T10+T11+T12+T13</f>
        <v>1223</v>
      </c>
      <c r="AB13" s="51">
        <v>241</v>
      </c>
    </row>
    <row r="14" spans="1:28" ht="24" customHeight="1" x14ac:dyDescent="0.2">
      <c r="A14" s="18" t="s">
        <v>21</v>
      </c>
      <c r="B14" s="46">
        <v>66</v>
      </c>
      <c r="C14" s="46">
        <v>111</v>
      </c>
      <c r="D14" s="46">
        <v>60</v>
      </c>
      <c r="E14" s="46">
        <v>3</v>
      </c>
      <c r="F14" s="6">
        <f t="shared" si="0"/>
        <v>271.5</v>
      </c>
      <c r="G14" s="2">
        <f t="shared" si="3"/>
        <v>1099</v>
      </c>
      <c r="H14" s="19" t="s">
        <v>9</v>
      </c>
      <c r="I14" s="46">
        <v>86</v>
      </c>
      <c r="J14" s="46">
        <v>175</v>
      </c>
      <c r="K14" s="46">
        <v>47</v>
      </c>
      <c r="L14" s="46">
        <v>5</v>
      </c>
      <c r="M14" s="6">
        <f t="shared" si="1"/>
        <v>324.5</v>
      </c>
      <c r="N14" s="2">
        <f t="shared" si="4"/>
        <v>1195.5</v>
      </c>
      <c r="O14" s="19" t="s">
        <v>29</v>
      </c>
      <c r="P14" s="45">
        <v>164</v>
      </c>
      <c r="Q14" s="45">
        <v>164</v>
      </c>
      <c r="R14" s="45">
        <v>53</v>
      </c>
      <c r="S14" s="45">
        <v>7</v>
      </c>
      <c r="T14" s="6">
        <f t="shared" si="2"/>
        <v>369.5</v>
      </c>
      <c r="U14" s="2">
        <f t="shared" si="5"/>
        <v>1348.5</v>
      </c>
      <c r="AB14" s="51">
        <v>250</v>
      </c>
    </row>
    <row r="15" spans="1:28" ht="24" customHeight="1" x14ac:dyDescent="0.2">
      <c r="A15" s="18" t="s">
        <v>23</v>
      </c>
      <c r="B15" s="46">
        <v>60</v>
      </c>
      <c r="C15" s="46">
        <v>101</v>
      </c>
      <c r="D15" s="46">
        <v>54</v>
      </c>
      <c r="E15" s="46">
        <v>5</v>
      </c>
      <c r="F15" s="6">
        <f t="shared" si="0"/>
        <v>251.5</v>
      </c>
      <c r="G15" s="2">
        <f t="shared" si="3"/>
        <v>1156.5</v>
      </c>
      <c r="H15" s="19" t="s">
        <v>12</v>
      </c>
      <c r="I15" s="46">
        <v>47</v>
      </c>
      <c r="J15" s="46">
        <v>168</v>
      </c>
      <c r="K15" s="46">
        <v>40</v>
      </c>
      <c r="L15" s="46">
        <v>4</v>
      </c>
      <c r="M15" s="6">
        <f t="shared" si="1"/>
        <v>281.5</v>
      </c>
      <c r="N15" s="2">
        <f t="shared" si="4"/>
        <v>1177</v>
      </c>
      <c r="O15" s="18" t="s">
        <v>30</v>
      </c>
      <c r="P15" s="46">
        <v>147</v>
      </c>
      <c r="Q15" s="46">
        <v>133</v>
      </c>
      <c r="R15" s="45">
        <v>49</v>
      </c>
      <c r="S15" s="46">
        <v>3</v>
      </c>
      <c r="T15" s="6">
        <f t="shared" si="2"/>
        <v>312</v>
      </c>
      <c r="U15" s="2">
        <f t="shared" si="5"/>
        <v>1361</v>
      </c>
      <c r="AB15" s="51">
        <v>262</v>
      </c>
    </row>
    <row r="16" spans="1:28" ht="24" customHeight="1" x14ac:dyDescent="0.2">
      <c r="A16" s="18" t="s">
        <v>39</v>
      </c>
      <c r="B16" s="46">
        <v>78</v>
      </c>
      <c r="C16" s="46">
        <v>126</v>
      </c>
      <c r="D16" s="46">
        <v>59</v>
      </c>
      <c r="E16" s="46">
        <v>7</v>
      </c>
      <c r="F16" s="6">
        <f t="shared" si="0"/>
        <v>300.5</v>
      </c>
      <c r="G16" s="2">
        <f t="shared" si="3"/>
        <v>1126</v>
      </c>
      <c r="H16" s="19" t="s">
        <v>15</v>
      </c>
      <c r="I16" s="46">
        <v>50</v>
      </c>
      <c r="J16" s="46">
        <v>170</v>
      </c>
      <c r="K16" s="46">
        <v>38</v>
      </c>
      <c r="L16" s="46">
        <v>5</v>
      </c>
      <c r="M16" s="6">
        <f t="shared" si="1"/>
        <v>283.5</v>
      </c>
      <c r="N16" s="2">
        <f t="shared" si="4"/>
        <v>1170.5</v>
      </c>
      <c r="O16" s="19" t="s">
        <v>8</v>
      </c>
      <c r="P16" s="46">
        <v>215</v>
      </c>
      <c r="Q16" s="46">
        <v>142</v>
      </c>
      <c r="R16" s="46">
        <v>61</v>
      </c>
      <c r="S16" s="46">
        <v>9</v>
      </c>
      <c r="T16" s="6">
        <f t="shared" si="2"/>
        <v>394</v>
      </c>
      <c r="U16" s="2">
        <f t="shared" si="5"/>
        <v>1419.5</v>
      </c>
      <c r="AB16" s="51">
        <v>270.5</v>
      </c>
    </row>
    <row r="17" spans="1:28" ht="24" customHeight="1" x14ac:dyDescent="0.2">
      <c r="A17" s="18" t="s">
        <v>40</v>
      </c>
      <c r="B17" s="46">
        <v>88</v>
      </c>
      <c r="C17" s="46">
        <v>110</v>
      </c>
      <c r="D17" s="46">
        <v>50</v>
      </c>
      <c r="E17" s="46">
        <v>6</v>
      </c>
      <c r="F17" s="6">
        <f t="shared" si="0"/>
        <v>269</v>
      </c>
      <c r="G17" s="2">
        <f t="shared" si="3"/>
        <v>1092.5</v>
      </c>
      <c r="H17" s="19" t="s">
        <v>18</v>
      </c>
      <c r="I17" s="46">
        <v>49</v>
      </c>
      <c r="J17" s="46">
        <v>124</v>
      </c>
      <c r="K17" s="46">
        <v>36</v>
      </c>
      <c r="L17" s="46">
        <v>4</v>
      </c>
      <c r="M17" s="6">
        <f t="shared" si="1"/>
        <v>230.5</v>
      </c>
      <c r="N17" s="2">
        <f t="shared" si="4"/>
        <v>1120</v>
      </c>
      <c r="O17" s="19" t="s">
        <v>10</v>
      </c>
      <c r="P17" s="46">
        <v>259</v>
      </c>
      <c r="Q17" s="46">
        <v>157</v>
      </c>
      <c r="R17" s="46">
        <v>59</v>
      </c>
      <c r="S17" s="46">
        <v>9</v>
      </c>
      <c r="T17" s="6">
        <f t="shared" si="2"/>
        <v>427</v>
      </c>
      <c r="U17" s="2">
        <f t="shared" si="5"/>
        <v>1502.5</v>
      </c>
      <c r="AB17" s="51">
        <v>289.5</v>
      </c>
    </row>
    <row r="18" spans="1:28" ht="24" customHeight="1" x14ac:dyDescent="0.2">
      <c r="A18" s="18" t="s">
        <v>41</v>
      </c>
      <c r="B18" s="46">
        <v>95</v>
      </c>
      <c r="C18" s="46">
        <v>111</v>
      </c>
      <c r="D18" s="46">
        <v>51</v>
      </c>
      <c r="E18" s="46">
        <v>8</v>
      </c>
      <c r="F18" s="6">
        <f t="shared" si="0"/>
        <v>280.5</v>
      </c>
      <c r="G18" s="2">
        <f t="shared" si="3"/>
        <v>1101.5</v>
      </c>
      <c r="H18" s="19" t="s">
        <v>20</v>
      </c>
      <c r="I18" s="46">
        <v>57</v>
      </c>
      <c r="J18" s="46">
        <v>116</v>
      </c>
      <c r="K18" s="46">
        <v>37</v>
      </c>
      <c r="L18" s="46">
        <v>6</v>
      </c>
      <c r="M18" s="6">
        <f t="shared" si="1"/>
        <v>233.5</v>
      </c>
      <c r="N18" s="2">
        <f t="shared" si="4"/>
        <v>1029</v>
      </c>
      <c r="O18" s="19" t="s">
        <v>13</v>
      </c>
      <c r="P18" s="46">
        <v>230</v>
      </c>
      <c r="Q18" s="46">
        <v>154</v>
      </c>
      <c r="R18" s="46">
        <v>51</v>
      </c>
      <c r="S18" s="46">
        <v>4</v>
      </c>
      <c r="T18" s="6">
        <f t="shared" si="2"/>
        <v>381</v>
      </c>
      <c r="U18" s="2">
        <f t="shared" si="5"/>
        <v>1514</v>
      </c>
      <c r="AB18" s="51">
        <v>291</v>
      </c>
    </row>
    <row r="19" spans="1:28" ht="24" customHeight="1" thickBot="1" x14ac:dyDescent="0.25">
      <c r="A19" s="21" t="s">
        <v>42</v>
      </c>
      <c r="B19" s="47">
        <v>64</v>
      </c>
      <c r="C19" s="47">
        <v>115</v>
      </c>
      <c r="D19" s="47">
        <v>50</v>
      </c>
      <c r="E19" s="47">
        <v>11</v>
      </c>
      <c r="F19" s="7">
        <f t="shared" si="0"/>
        <v>274.5</v>
      </c>
      <c r="G19" s="3">
        <f t="shared" si="3"/>
        <v>1124.5</v>
      </c>
      <c r="H19" s="20" t="s">
        <v>22</v>
      </c>
      <c r="I19" s="45">
        <v>77</v>
      </c>
      <c r="J19" s="45">
        <v>131</v>
      </c>
      <c r="K19" s="45">
        <v>42</v>
      </c>
      <c r="L19" s="45">
        <v>4</v>
      </c>
      <c r="M19" s="6">
        <f t="shared" si="1"/>
        <v>263.5</v>
      </c>
      <c r="N19" s="2">
        <f>M16+M17+M18+M19</f>
        <v>1011</v>
      </c>
      <c r="O19" s="19" t="s">
        <v>16</v>
      </c>
      <c r="P19" s="46">
        <v>242</v>
      </c>
      <c r="Q19" s="46">
        <v>137</v>
      </c>
      <c r="R19" s="46">
        <v>49</v>
      </c>
      <c r="S19" s="46">
        <v>3</v>
      </c>
      <c r="T19" s="6">
        <f t="shared" si="2"/>
        <v>363.5</v>
      </c>
      <c r="U19" s="2">
        <f t="shared" si="5"/>
        <v>1565.5</v>
      </c>
      <c r="AB19" s="51">
        <v>294</v>
      </c>
    </row>
    <row r="20" spans="1:28" ht="24" customHeight="1" x14ac:dyDescent="0.2">
      <c r="A20" s="19" t="s">
        <v>27</v>
      </c>
      <c r="B20" s="45">
        <v>57</v>
      </c>
      <c r="C20" s="45">
        <v>127</v>
      </c>
      <c r="D20" s="45">
        <v>36</v>
      </c>
      <c r="E20" s="45">
        <v>8</v>
      </c>
      <c r="F20" s="8">
        <f t="shared" si="0"/>
        <v>247.5</v>
      </c>
      <c r="G20" s="35"/>
      <c r="H20" s="19" t="s">
        <v>24</v>
      </c>
      <c r="I20" s="46">
        <v>98</v>
      </c>
      <c r="J20" s="46">
        <v>119</v>
      </c>
      <c r="K20" s="46">
        <v>41</v>
      </c>
      <c r="L20" s="46">
        <v>5</v>
      </c>
      <c r="M20" s="8">
        <f t="shared" si="1"/>
        <v>262.5</v>
      </c>
      <c r="N20" s="2">
        <f>M17+M18+M19+M20</f>
        <v>990</v>
      </c>
      <c r="O20" s="19" t="s">
        <v>45</v>
      </c>
      <c r="P20" s="45">
        <v>240</v>
      </c>
      <c r="Q20" s="45">
        <v>135</v>
      </c>
      <c r="R20" s="46">
        <v>40</v>
      </c>
      <c r="S20" s="45">
        <v>4</v>
      </c>
      <c r="T20" s="8">
        <f t="shared" si="2"/>
        <v>345</v>
      </c>
      <c r="U20" s="2">
        <f t="shared" si="5"/>
        <v>1516.5</v>
      </c>
      <c r="AB20" s="51">
        <v>299</v>
      </c>
    </row>
    <row r="21" spans="1:28" ht="24" customHeight="1" thickBot="1" x14ac:dyDescent="0.25">
      <c r="A21" s="19" t="s">
        <v>28</v>
      </c>
      <c r="B21" s="46">
        <v>53</v>
      </c>
      <c r="C21" s="46">
        <v>136</v>
      </c>
      <c r="D21" s="46">
        <v>39</v>
      </c>
      <c r="E21" s="46">
        <v>9</v>
      </c>
      <c r="F21" s="6">
        <f t="shared" si="0"/>
        <v>263</v>
      </c>
      <c r="G21" s="36"/>
      <c r="H21" s="20" t="s">
        <v>25</v>
      </c>
      <c r="I21" s="46">
        <v>97</v>
      </c>
      <c r="J21" s="46">
        <v>139</v>
      </c>
      <c r="K21" s="46">
        <v>36</v>
      </c>
      <c r="L21" s="46">
        <v>5</v>
      </c>
      <c r="M21" s="6">
        <f t="shared" si="1"/>
        <v>272</v>
      </c>
      <c r="N21" s="2">
        <f>M18+M19+M20+M21</f>
        <v>1031.5</v>
      </c>
      <c r="O21" s="21" t="s">
        <v>46</v>
      </c>
      <c r="P21" s="47">
        <v>235</v>
      </c>
      <c r="Q21" s="47">
        <v>137</v>
      </c>
      <c r="R21" s="47">
        <v>45</v>
      </c>
      <c r="S21" s="47">
        <v>3</v>
      </c>
      <c r="T21" s="7">
        <f t="shared" si="2"/>
        <v>352</v>
      </c>
      <c r="U21" s="3">
        <f t="shared" si="5"/>
        <v>1441.5</v>
      </c>
      <c r="AB21" s="51">
        <v>299.5</v>
      </c>
    </row>
    <row r="22" spans="1:28" ht="24" customHeight="1" thickBot="1" x14ac:dyDescent="0.25">
      <c r="A22" s="19" t="s">
        <v>1</v>
      </c>
      <c r="B22" s="46">
        <v>71</v>
      </c>
      <c r="C22" s="46">
        <v>132</v>
      </c>
      <c r="D22" s="46">
        <v>42</v>
      </c>
      <c r="E22" s="46">
        <v>8</v>
      </c>
      <c r="F22" s="6">
        <f t="shared" si="0"/>
        <v>271.5</v>
      </c>
      <c r="G22" s="2"/>
      <c r="H22" s="21" t="s">
        <v>26</v>
      </c>
      <c r="I22" s="47">
        <v>83</v>
      </c>
      <c r="J22" s="47">
        <v>115</v>
      </c>
      <c r="K22" s="47">
        <v>42</v>
      </c>
      <c r="L22" s="47">
        <v>8</v>
      </c>
      <c r="M22" s="6">
        <f t="shared" si="1"/>
        <v>260.5</v>
      </c>
      <c r="N22" s="3">
        <f>M19+M20+M21+M22</f>
        <v>1058.5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1156.5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1195.5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1565.5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79</v>
      </c>
      <c r="G24" s="57"/>
      <c r="H24" s="150"/>
      <c r="I24" s="151"/>
      <c r="J24" s="52" t="s">
        <v>73</v>
      </c>
      <c r="K24" s="55"/>
      <c r="L24" s="55"/>
      <c r="M24" s="56" t="s">
        <v>67</v>
      </c>
      <c r="N24" s="57"/>
      <c r="O24" s="150"/>
      <c r="P24" s="151"/>
      <c r="Q24" s="52" t="s">
        <v>73</v>
      </c>
      <c r="R24" s="55"/>
      <c r="S24" s="55"/>
      <c r="T24" s="56" t="s">
        <v>91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W36" s="1" t="s">
        <v>27</v>
      </c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28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1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4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5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6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7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9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12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15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18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20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22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24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25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26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J23:M23"/>
    <mergeCell ref="O23:P24"/>
    <mergeCell ref="H23:I24"/>
    <mergeCell ref="Q23:T23"/>
    <mergeCell ref="A26:E26"/>
    <mergeCell ref="A23:B24"/>
    <mergeCell ref="C23:F23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I5:K5"/>
    <mergeCell ref="L6:N6"/>
    <mergeCell ref="P5:R5"/>
    <mergeCell ref="P6:R6"/>
    <mergeCell ref="U8:U9"/>
    <mergeCell ref="T8:T9"/>
    <mergeCell ref="A6:C6"/>
    <mergeCell ref="P8:S8"/>
    <mergeCell ref="I8:L8"/>
    <mergeCell ref="M8:M9"/>
    <mergeCell ref="E7:K7"/>
    <mergeCell ref="B8:E8"/>
    <mergeCell ref="G8:G9"/>
    <mergeCell ref="F8:F9"/>
    <mergeCell ref="A8:A9"/>
    <mergeCell ref="O8:O9"/>
    <mergeCell ref="N8:N9"/>
    <mergeCell ref="H8:H9"/>
    <mergeCell ref="S6:U6"/>
  </mergeCells>
  <phoneticPr fontId="0" type="noConversion"/>
  <printOptions horizontalCentered="1" verticalCentered="1"/>
  <pageMargins left="0.47244094488188981" right="0.39370078740157483" top="0.35433070866141736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7109375" style="1" customWidth="1"/>
    <col min="2" max="3" width="4.28515625" style="1" customWidth="1"/>
    <col min="4" max="4" width="4.5703125" style="1" customWidth="1"/>
    <col min="5" max="5" width="4.140625" style="1" customWidth="1"/>
    <col min="6" max="7" width="6" style="1" customWidth="1"/>
    <col min="8" max="8" width="7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28515625" style="1" customWidth="1"/>
    <col min="16" max="17" width="4.28515625" style="1" customWidth="1"/>
    <col min="18" max="18" width="4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30 X CARRERA 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2104</v>
      </c>
      <c r="M5" s="143"/>
      <c r="N5" s="143"/>
      <c r="O5" s="12"/>
      <c r="P5" s="132" t="s">
        <v>57</v>
      </c>
      <c r="Q5" s="132"/>
      <c r="R5" s="132"/>
      <c r="S5" s="141" t="s">
        <v>61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58" t="s">
        <v>153</v>
      </c>
      <c r="E6" s="158"/>
      <c r="F6" s="158"/>
      <c r="G6" s="158"/>
      <c r="H6" s="158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42375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283</v>
      </c>
      <c r="C10" s="46">
        <v>235</v>
      </c>
      <c r="D10" s="46">
        <v>43</v>
      </c>
      <c r="E10" s="46">
        <v>21</v>
      </c>
      <c r="F10" s="6">
        <f t="shared" ref="F10:F22" si="0">B10*0.5+C10*1+D10*2+E10*2.5</f>
        <v>515</v>
      </c>
      <c r="G10" s="2"/>
      <c r="H10" s="19" t="s">
        <v>4</v>
      </c>
      <c r="I10" s="46">
        <v>114</v>
      </c>
      <c r="J10" s="46">
        <v>167</v>
      </c>
      <c r="K10" s="46">
        <v>39</v>
      </c>
      <c r="L10" s="46">
        <v>10</v>
      </c>
      <c r="M10" s="6">
        <f t="shared" ref="M10:M22" si="1">I10*0.5+J10*1+K10*2+L10*2.5</f>
        <v>327</v>
      </c>
      <c r="N10" s="9">
        <f>F20+F21+F22+M10</f>
        <v>1294.5</v>
      </c>
      <c r="O10" s="19" t="s">
        <v>43</v>
      </c>
      <c r="P10" s="46">
        <v>125</v>
      </c>
      <c r="Q10" s="46">
        <v>169</v>
      </c>
      <c r="R10" s="46">
        <v>43</v>
      </c>
      <c r="S10" s="46">
        <v>5</v>
      </c>
      <c r="T10" s="6">
        <f t="shared" ref="T10:T21" si="2">P10*0.5+Q10*1+R10*2+S10*2.5</f>
        <v>330</v>
      </c>
      <c r="U10" s="10"/>
      <c r="AB10" s="1"/>
    </row>
    <row r="11" spans="1:28" ht="24" customHeight="1" x14ac:dyDescent="0.2">
      <c r="A11" s="18" t="s">
        <v>14</v>
      </c>
      <c r="B11" s="46">
        <v>279</v>
      </c>
      <c r="C11" s="46">
        <v>225</v>
      </c>
      <c r="D11" s="46">
        <v>58</v>
      </c>
      <c r="E11" s="46">
        <v>28</v>
      </c>
      <c r="F11" s="6">
        <f t="shared" si="0"/>
        <v>550.5</v>
      </c>
      <c r="G11" s="2"/>
      <c r="H11" s="19" t="s">
        <v>5</v>
      </c>
      <c r="I11" s="46">
        <v>119</v>
      </c>
      <c r="J11" s="46">
        <v>157</v>
      </c>
      <c r="K11" s="46">
        <v>46</v>
      </c>
      <c r="L11" s="46">
        <v>4</v>
      </c>
      <c r="M11" s="6">
        <f t="shared" si="1"/>
        <v>318.5</v>
      </c>
      <c r="N11" s="9">
        <f>F21+F22+M10+M11</f>
        <v>1317</v>
      </c>
      <c r="O11" s="19" t="s">
        <v>44</v>
      </c>
      <c r="P11" s="46">
        <v>138</v>
      </c>
      <c r="Q11" s="46">
        <v>181</v>
      </c>
      <c r="R11" s="46">
        <v>48</v>
      </c>
      <c r="S11" s="46">
        <v>7</v>
      </c>
      <c r="T11" s="6">
        <f t="shared" si="2"/>
        <v>363.5</v>
      </c>
      <c r="U11" s="2"/>
      <c r="AB11" s="1"/>
    </row>
    <row r="12" spans="1:28" ht="24" customHeight="1" x14ac:dyDescent="0.2">
      <c r="A12" s="18" t="s">
        <v>17</v>
      </c>
      <c r="B12" s="46">
        <v>258</v>
      </c>
      <c r="C12" s="46">
        <v>185</v>
      </c>
      <c r="D12" s="46">
        <v>50</v>
      </c>
      <c r="E12" s="46">
        <v>22</v>
      </c>
      <c r="F12" s="6">
        <f t="shared" si="0"/>
        <v>469</v>
      </c>
      <c r="G12" s="2"/>
      <c r="H12" s="19" t="s">
        <v>6</v>
      </c>
      <c r="I12" s="46">
        <v>109</v>
      </c>
      <c r="J12" s="46">
        <v>155</v>
      </c>
      <c r="K12" s="46">
        <v>37</v>
      </c>
      <c r="L12" s="46">
        <v>11</v>
      </c>
      <c r="M12" s="6">
        <f t="shared" si="1"/>
        <v>311</v>
      </c>
      <c r="N12" s="2">
        <f>F22+M10+M11+M12</f>
        <v>1305</v>
      </c>
      <c r="O12" s="19" t="s">
        <v>32</v>
      </c>
      <c r="P12" s="46">
        <v>135</v>
      </c>
      <c r="Q12" s="46">
        <v>189</v>
      </c>
      <c r="R12" s="46">
        <v>38</v>
      </c>
      <c r="S12" s="46">
        <v>11</v>
      </c>
      <c r="T12" s="6">
        <f t="shared" si="2"/>
        <v>360</v>
      </c>
      <c r="U12" s="2"/>
      <c r="AB12" s="1"/>
    </row>
    <row r="13" spans="1:28" ht="24" customHeight="1" x14ac:dyDescent="0.2">
      <c r="A13" s="18" t="s">
        <v>19</v>
      </c>
      <c r="B13" s="46">
        <v>198</v>
      </c>
      <c r="C13" s="46">
        <v>147</v>
      </c>
      <c r="D13" s="46">
        <v>45</v>
      </c>
      <c r="E13" s="46">
        <v>12</v>
      </c>
      <c r="F13" s="6">
        <f t="shared" si="0"/>
        <v>366</v>
      </c>
      <c r="G13" s="2">
        <f t="shared" ref="G13:G19" si="3">F10+F11+F12+F13</f>
        <v>1900.5</v>
      </c>
      <c r="H13" s="19" t="s">
        <v>7</v>
      </c>
      <c r="I13" s="46">
        <v>119</v>
      </c>
      <c r="J13" s="46">
        <v>139</v>
      </c>
      <c r="K13" s="46">
        <v>38</v>
      </c>
      <c r="L13" s="46">
        <v>10</v>
      </c>
      <c r="M13" s="6">
        <f t="shared" si="1"/>
        <v>299.5</v>
      </c>
      <c r="N13" s="2">
        <f t="shared" ref="N13:N18" si="4">M10+M11+M12+M13</f>
        <v>1256</v>
      </c>
      <c r="O13" s="19" t="s">
        <v>33</v>
      </c>
      <c r="P13" s="46">
        <v>124</v>
      </c>
      <c r="Q13" s="46">
        <v>173</v>
      </c>
      <c r="R13" s="46">
        <v>49</v>
      </c>
      <c r="S13" s="46">
        <v>10</v>
      </c>
      <c r="T13" s="6">
        <f t="shared" si="2"/>
        <v>358</v>
      </c>
      <c r="U13" s="2">
        <f t="shared" ref="U13:U21" si="5">T10+T11+T12+T13</f>
        <v>1411.5</v>
      </c>
      <c r="AB13" s="51">
        <v>212.5</v>
      </c>
    </row>
    <row r="14" spans="1:28" ht="24" customHeight="1" x14ac:dyDescent="0.2">
      <c r="A14" s="18" t="s">
        <v>21</v>
      </c>
      <c r="B14" s="46">
        <v>148</v>
      </c>
      <c r="C14" s="46">
        <v>153</v>
      </c>
      <c r="D14" s="46">
        <v>47</v>
      </c>
      <c r="E14" s="46">
        <v>9</v>
      </c>
      <c r="F14" s="6">
        <f t="shared" si="0"/>
        <v>343.5</v>
      </c>
      <c r="G14" s="2">
        <f t="shared" si="3"/>
        <v>1729</v>
      </c>
      <c r="H14" s="19" t="s">
        <v>9</v>
      </c>
      <c r="I14" s="46">
        <v>113</v>
      </c>
      <c r="J14" s="46">
        <v>128</v>
      </c>
      <c r="K14" s="46">
        <v>31</v>
      </c>
      <c r="L14" s="46">
        <v>6</v>
      </c>
      <c r="M14" s="6">
        <f t="shared" si="1"/>
        <v>261.5</v>
      </c>
      <c r="N14" s="2">
        <f t="shared" si="4"/>
        <v>1190.5</v>
      </c>
      <c r="O14" s="19" t="s">
        <v>29</v>
      </c>
      <c r="P14" s="45">
        <v>130</v>
      </c>
      <c r="Q14" s="45">
        <v>209</v>
      </c>
      <c r="R14" s="45">
        <v>37</v>
      </c>
      <c r="S14" s="45">
        <v>12</v>
      </c>
      <c r="T14" s="6">
        <f t="shared" si="2"/>
        <v>378</v>
      </c>
      <c r="U14" s="2">
        <f t="shared" si="5"/>
        <v>1459.5</v>
      </c>
      <c r="AB14" s="51">
        <v>226</v>
      </c>
    </row>
    <row r="15" spans="1:28" ht="24" customHeight="1" x14ac:dyDescent="0.2">
      <c r="A15" s="18" t="s">
        <v>23</v>
      </c>
      <c r="B15" s="46">
        <v>134</v>
      </c>
      <c r="C15" s="46">
        <v>178</v>
      </c>
      <c r="D15" s="46">
        <v>50</v>
      </c>
      <c r="E15" s="46">
        <v>10</v>
      </c>
      <c r="F15" s="6">
        <f t="shared" si="0"/>
        <v>370</v>
      </c>
      <c r="G15" s="2">
        <f t="shared" si="3"/>
        <v>1548.5</v>
      </c>
      <c r="H15" s="19" t="s">
        <v>12</v>
      </c>
      <c r="I15" s="46">
        <v>145</v>
      </c>
      <c r="J15" s="46">
        <v>132</v>
      </c>
      <c r="K15" s="46">
        <v>40</v>
      </c>
      <c r="L15" s="46">
        <v>8</v>
      </c>
      <c r="M15" s="6">
        <f t="shared" si="1"/>
        <v>304.5</v>
      </c>
      <c r="N15" s="2">
        <f t="shared" si="4"/>
        <v>1176.5</v>
      </c>
      <c r="O15" s="18" t="s">
        <v>30</v>
      </c>
      <c r="P15" s="46">
        <v>138</v>
      </c>
      <c r="Q15" s="46">
        <v>191</v>
      </c>
      <c r="R15" s="46">
        <v>43</v>
      </c>
      <c r="S15" s="46">
        <v>15</v>
      </c>
      <c r="T15" s="6">
        <f t="shared" si="2"/>
        <v>383.5</v>
      </c>
      <c r="U15" s="2">
        <f t="shared" si="5"/>
        <v>1479.5</v>
      </c>
      <c r="AB15" s="51">
        <v>233.5</v>
      </c>
    </row>
    <row r="16" spans="1:28" ht="24" customHeight="1" x14ac:dyDescent="0.2">
      <c r="A16" s="18" t="s">
        <v>39</v>
      </c>
      <c r="B16" s="46">
        <v>150</v>
      </c>
      <c r="C16" s="46">
        <v>161</v>
      </c>
      <c r="D16" s="46">
        <v>54</v>
      </c>
      <c r="E16" s="46">
        <v>15</v>
      </c>
      <c r="F16" s="6">
        <f t="shared" si="0"/>
        <v>381.5</v>
      </c>
      <c r="G16" s="2">
        <f t="shared" si="3"/>
        <v>1461</v>
      </c>
      <c r="H16" s="19" t="s">
        <v>15</v>
      </c>
      <c r="I16" s="46">
        <v>125</v>
      </c>
      <c r="J16" s="46">
        <v>140</v>
      </c>
      <c r="K16" s="46">
        <v>42</v>
      </c>
      <c r="L16" s="46">
        <v>7</v>
      </c>
      <c r="M16" s="6">
        <f t="shared" si="1"/>
        <v>304</v>
      </c>
      <c r="N16" s="2">
        <f t="shared" si="4"/>
        <v>1169.5</v>
      </c>
      <c r="O16" s="19" t="s">
        <v>8</v>
      </c>
      <c r="P16" s="46">
        <v>129</v>
      </c>
      <c r="Q16" s="46">
        <v>186</v>
      </c>
      <c r="R16" s="46">
        <v>36</v>
      </c>
      <c r="S16" s="46">
        <v>9</v>
      </c>
      <c r="T16" s="6">
        <f t="shared" si="2"/>
        <v>345</v>
      </c>
      <c r="U16" s="2">
        <f t="shared" si="5"/>
        <v>1464.5</v>
      </c>
      <c r="AB16" s="51">
        <v>234</v>
      </c>
    </row>
    <row r="17" spans="1:28" ht="24" customHeight="1" x14ac:dyDescent="0.2">
      <c r="A17" s="18" t="s">
        <v>40</v>
      </c>
      <c r="B17" s="46">
        <v>134</v>
      </c>
      <c r="C17" s="46">
        <v>176</v>
      </c>
      <c r="D17" s="46">
        <v>40</v>
      </c>
      <c r="E17" s="46">
        <v>13</v>
      </c>
      <c r="F17" s="6">
        <f t="shared" si="0"/>
        <v>355.5</v>
      </c>
      <c r="G17" s="2">
        <f t="shared" si="3"/>
        <v>1450.5</v>
      </c>
      <c r="H17" s="19" t="s">
        <v>18</v>
      </c>
      <c r="I17" s="46">
        <v>135</v>
      </c>
      <c r="J17" s="46">
        <v>133</v>
      </c>
      <c r="K17" s="46">
        <v>41</v>
      </c>
      <c r="L17" s="46">
        <v>12</v>
      </c>
      <c r="M17" s="6">
        <f t="shared" si="1"/>
        <v>312.5</v>
      </c>
      <c r="N17" s="2">
        <f t="shared" si="4"/>
        <v>1182.5</v>
      </c>
      <c r="O17" s="19" t="s">
        <v>10</v>
      </c>
      <c r="P17" s="46">
        <v>143</v>
      </c>
      <c r="Q17" s="46">
        <v>194</v>
      </c>
      <c r="R17" s="46">
        <v>47</v>
      </c>
      <c r="S17" s="46">
        <v>6</v>
      </c>
      <c r="T17" s="6">
        <f t="shared" si="2"/>
        <v>374.5</v>
      </c>
      <c r="U17" s="2">
        <f t="shared" si="5"/>
        <v>1481</v>
      </c>
      <c r="AB17" s="51">
        <v>248</v>
      </c>
    </row>
    <row r="18" spans="1:28" ht="24" customHeight="1" x14ac:dyDescent="0.2">
      <c r="A18" s="18" t="s">
        <v>41</v>
      </c>
      <c r="B18" s="46">
        <v>147</v>
      </c>
      <c r="C18" s="46">
        <v>145</v>
      </c>
      <c r="D18" s="46">
        <v>45</v>
      </c>
      <c r="E18" s="46">
        <v>18</v>
      </c>
      <c r="F18" s="6">
        <f t="shared" si="0"/>
        <v>353.5</v>
      </c>
      <c r="G18" s="2">
        <f t="shared" si="3"/>
        <v>1460.5</v>
      </c>
      <c r="H18" s="19" t="s">
        <v>20</v>
      </c>
      <c r="I18" s="46">
        <v>153</v>
      </c>
      <c r="J18" s="46">
        <v>149</v>
      </c>
      <c r="K18" s="46">
        <v>46</v>
      </c>
      <c r="L18" s="46">
        <v>18</v>
      </c>
      <c r="M18" s="6">
        <f t="shared" si="1"/>
        <v>362.5</v>
      </c>
      <c r="N18" s="2">
        <f t="shared" si="4"/>
        <v>1283.5</v>
      </c>
      <c r="O18" s="19" t="s">
        <v>13</v>
      </c>
      <c r="P18" s="46">
        <v>149</v>
      </c>
      <c r="Q18" s="46">
        <v>189</v>
      </c>
      <c r="R18" s="46">
        <v>52</v>
      </c>
      <c r="S18" s="46">
        <v>5</v>
      </c>
      <c r="T18" s="6">
        <f t="shared" si="2"/>
        <v>380</v>
      </c>
      <c r="U18" s="2">
        <f t="shared" si="5"/>
        <v>1483</v>
      </c>
      <c r="AB18" s="51">
        <v>248</v>
      </c>
    </row>
    <row r="19" spans="1:28" ht="24" customHeight="1" thickBot="1" x14ac:dyDescent="0.25">
      <c r="A19" s="21" t="s">
        <v>42</v>
      </c>
      <c r="B19" s="47">
        <v>114</v>
      </c>
      <c r="C19" s="47">
        <v>199</v>
      </c>
      <c r="D19" s="47">
        <v>40</v>
      </c>
      <c r="E19" s="47">
        <v>8</v>
      </c>
      <c r="F19" s="7">
        <f t="shared" si="0"/>
        <v>356</v>
      </c>
      <c r="G19" s="3">
        <f t="shared" si="3"/>
        <v>1446.5</v>
      </c>
      <c r="H19" s="20" t="s">
        <v>22</v>
      </c>
      <c r="I19" s="45">
        <v>138</v>
      </c>
      <c r="J19" s="45">
        <v>126</v>
      </c>
      <c r="K19" s="45">
        <v>40</v>
      </c>
      <c r="L19" s="45">
        <v>14</v>
      </c>
      <c r="M19" s="6">
        <f t="shared" si="1"/>
        <v>310</v>
      </c>
      <c r="N19" s="2">
        <f>M16+M17+M18+M19</f>
        <v>1289</v>
      </c>
      <c r="O19" s="19" t="s">
        <v>16</v>
      </c>
      <c r="P19" s="46">
        <v>136</v>
      </c>
      <c r="Q19" s="46">
        <v>178</v>
      </c>
      <c r="R19" s="46">
        <v>46</v>
      </c>
      <c r="S19" s="46">
        <v>3</v>
      </c>
      <c r="T19" s="6">
        <f t="shared" si="2"/>
        <v>345.5</v>
      </c>
      <c r="U19" s="2">
        <f t="shared" si="5"/>
        <v>1445</v>
      </c>
      <c r="AB19" s="51">
        <v>262</v>
      </c>
    </row>
    <row r="20" spans="1:28" ht="24" customHeight="1" x14ac:dyDescent="0.2">
      <c r="A20" s="19" t="s">
        <v>27</v>
      </c>
      <c r="B20" s="45">
        <v>112</v>
      </c>
      <c r="C20" s="45">
        <v>153</v>
      </c>
      <c r="D20" s="45">
        <v>31</v>
      </c>
      <c r="E20" s="45">
        <v>10</v>
      </c>
      <c r="F20" s="8">
        <f t="shared" si="0"/>
        <v>296</v>
      </c>
      <c r="G20" s="35"/>
      <c r="H20" s="19" t="s">
        <v>24</v>
      </c>
      <c r="I20" s="46">
        <v>144</v>
      </c>
      <c r="J20" s="46">
        <v>158</v>
      </c>
      <c r="K20" s="46">
        <v>41</v>
      </c>
      <c r="L20" s="46">
        <v>17</v>
      </c>
      <c r="M20" s="8">
        <f t="shared" si="1"/>
        <v>354.5</v>
      </c>
      <c r="N20" s="2">
        <f>M17+M18+M19+M20</f>
        <v>1339.5</v>
      </c>
      <c r="O20" s="19" t="s">
        <v>45</v>
      </c>
      <c r="P20" s="45">
        <v>135</v>
      </c>
      <c r="Q20" s="45">
        <v>182</v>
      </c>
      <c r="R20" s="45">
        <v>40</v>
      </c>
      <c r="S20" s="45">
        <v>2</v>
      </c>
      <c r="T20" s="8">
        <f t="shared" si="2"/>
        <v>334.5</v>
      </c>
      <c r="U20" s="2">
        <f t="shared" si="5"/>
        <v>1434.5</v>
      </c>
      <c r="AB20" s="51">
        <v>275</v>
      </c>
    </row>
    <row r="21" spans="1:28" ht="24" customHeight="1" thickBot="1" x14ac:dyDescent="0.25">
      <c r="A21" s="19" t="s">
        <v>28</v>
      </c>
      <c r="B21" s="46">
        <v>119</v>
      </c>
      <c r="C21" s="46">
        <v>165</v>
      </c>
      <c r="D21" s="46">
        <v>33</v>
      </c>
      <c r="E21" s="46">
        <v>13</v>
      </c>
      <c r="F21" s="6">
        <f t="shared" si="0"/>
        <v>323</v>
      </c>
      <c r="G21" s="36"/>
      <c r="H21" s="20" t="s">
        <v>25</v>
      </c>
      <c r="I21" s="46">
        <v>138</v>
      </c>
      <c r="J21" s="46">
        <v>162</v>
      </c>
      <c r="K21" s="46">
        <v>43</v>
      </c>
      <c r="L21" s="46">
        <v>19</v>
      </c>
      <c r="M21" s="6">
        <f t="shared" si="1"/>
        <v>364.5</v>
      </c>
      <c r="N21" s="2">
        <f>M18+M19+M20+M21</f>
        <v>1391.5</v>
      </c>
      <c r="O21" s="21" t="s">
        <v>46</v>
      </c>
      <c r="P21" s="47">
        <v>125</v>
      </c>
      <c r="Q21" s="47">
        <v>170</v>
      </c>
      <c r="R21" s="47">
        <v>38</v>
      </c>
      <c r="S21" s="47">
        <v>4</v>
      </c>
      <c r="T21" s="7">
        <f t="shared" si="2"/>
        <v>318.5</v>
      </c>
      <c r="U21" s="3">
        <f t="shared" si="5"/>
        <v>1378.5</v>
      </c>
      <c r="AB21" s="51">
        <v>276</v>
      </c>
    </row>
    <row r="22" spans="1:28" ht="24" customHeight="1" thickBot="1" x14ac:dyDescent="0.25">
      <c r="A22" s="19" t="s">
        <v>1</v>
      </c>
      <c r="B22" s="46">
        <v>123</v>
      </c>
      <c r="C22" s="46">
        <v>171</v>
      </c>
      <c r="D22" s="46">
        <v>38</v>
      </c>
      <c r="E22" s="46">
        <v>16</v>
      </c>
      <c r="F22" s="6">
        <f t="shared" si="0"/>
        <v>348.5</v>
      </c>
      <c r="G22" s="2"/>
      <c r="H22" s="21" t="s">
        <v>26</v>
      </c>
      <c r="I22" s="47">
        <v>155</v>
      </c>
      <c r="J22" s="47">
        <v>174</v>
      </c>
      <c r="K22" s="47">
        <v>44</v>
      </c>
      <c r="L22" s="47">
        <v>16</v>
      </c>
      <c r="M22" s="6">
        <f t="shared" si="1"/>
        <v>379.5</v>
      </c>
      <c r="N22" s="3">
        <f>M19+M20+M21+M22</f>
        <v>1408.5</v>
      </c>
      <c r="O22" s="19"/>
      <c r="P22" s="45"/>
      <c r="Q22" s="45"/>
      <c r="R22" s="45"/>
      <c r="S22" s="45"/>
      <c r="T22" s="8"/>
      <c r="U22" s="34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1900.5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1408.5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1483</v>
      </c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93</v>
      </c>
      <c r="N24" s="57"/>
      <c r="O24" s="150"/>
      <c r="P24" s="151"/>
      <c r="Q24" s="52" t="s">
        <v>73</v>
      </c>
      <c r="R24" s="55"/>
      <c r="S24" s="55"/>
      <c r="T24" s="56" t="s">
        <v>69</v>
      </c>
      <c r="U24" s="57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L6:N6"/>
    <mergeCell ref="S6:U6"/>
    <mergeCell ref="P6:R6"/>
    <mergeCell ref="O23:P24"/>
    <mergeCell ref="Q23:T23"/>
    <mergeCell ref="A8:A9"/>
    <mergeCell ref="O8:O9"/>
    <mergeCell ref="A26:E26"/>
    <mergeCell ref="B8:E8"/>
    <mergeCell ref="G8:G9"/>
    <mergeCell ref="F8:F9"/>
    <mergeCell ref="N8:N9"/>
    <mergeCell ref="H8:H9"/>
    <mergeCell ref="A23:B24"/>
    <mergeCell ref="H23:I24"/>
    <mergeCell ref="C23:F23"/>
    <mergeCell ref="J23:M23"/>
  </mergeCells>
  <phoneticPr fontId="0" type="noConversion"/>
  <printOptions horizontalCentered="1" verticalCentered="1"/>
  <pageMargins left="0.43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zoomScaleNormal="100" workbookViewId="0">
      <selection activeCell="U24" sqref="U24"/>
    </sheetView>
  </sheetViews>
  <sheetFormatPr baseColWidth="10" defaultColWidth="11.5703125" defaultRowHeight="12.75" x14ac:dyDescent="0.2"/>
  <cols>
    <col min="1" max="1" width="6.42578125" style="1" customWidth="1"/>
    <col min="2" max="3" width="4.28515625" style="1" customWidth="1"/>
    <col min="4" max="5" width="4.5703125" style="1" customWidth="1"/>
    <col min="6" max="7" width="6" style="1" customWidth="1"/>
    <col min="8" max="8" width="6.5703125" style="1" customWidth="1"/>
    <col min="9" max="10" width="4.28515625" style="1" customWidth="1"/>
    <col min="11" max="12" width="4.5703125" style="1" customWidth="1"/>
    <col min="13" max="13" width="5.85546875" style="1" customWidth="1"/>
    <col min="14" max="14" width="6" style="1" customWidth="1"/>
    <col min="15" max="15" width="6.28515625" style="1" customWidth="1"/>
    <col min="16" max="17" width="4.28515625" style="1" customWidth="1"/>
    <col min="18" max="19" width="4.5703125" style="1" customWidth="1"/>
    <col min="20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15.75" customHeight="1" x14ac:dyDescent="0.2">
      <c r="A2" s="140" t="s">
        <v>38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</row>
    <row r="3" spans="1:28" ht="7.5" customHeight="1" x14ac:dyDescent="0.2">
      <c r="A3" s="26"/>
      <c r="B3" s="26"/>
      <c r="C3" s="26"/>
      <c r="D3" s="26"/>
      <c r="E3" s="26"/>
      <c r="F3" s="26"/>
      <c r="G3" s="26"/>
      <c r="H3" s="26"/>
      <c r="I3" s="26"/>
      <c r="J3" s="26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8" ht="12.75" customHeight="1" x14ac:dyDescent="0.2">
      <c r="A4" s="138" t="s">
        <v>54</v>
      </c>
      <c r="B4" s="138"/>
      <c r="C4" s="138"/>
      <c r="D4" s="26"/>
      <c r="E4" s="142" t="str">
        <f>'G-1'!E4:H4</f>
        <v>DE OBRA</v>
      </c>
      <c r="F4" s="142"/>
      <c r="G4" s="142"/>
      <c r="H4" s="142"/>
      <c r="I4" s="44"/>
      <c r="J4" s="44"/>
      <c r="K4" s="41"/>
      <c r="L4" s="12"/>
      <c r="M4" s="12"/>
      <c r="N4" s="12"/>
      <c r="O4" s="41"/>
      <c r="P4" s="41"/>
      <c r="Q4" s="41"/>
      <c r="R4" s="41"/>
      <c r="S4" s="41"/>
      <c r="T4" s="41"/>
      <c r="U4" s="41"/>
    </row>
    <row r="5" spans="1:28" ht="12.75" customHeight="1" x14ac:dyDescent="0.2">
      <c r="A5" s="132" t="s">
        <v>56</v>
      </c>
      <c r="B5" s="132"/>
      <c r="C5" s="132"/>
      <c r="D5" s="142" t="str">
        <f>'G-1'!D5:H5</f>
        <v>CALLE 30 X CARRERA 43</v>
      </c>
      <c r="E5" s="142"/>
      <c r="F5" s="142"/>
      <c r="G5" s="142"/>
      <c r="H5" s="142"/>
      <c r="I5" s="132" t="s">
        <v>53</v>
      </c>
      <c r="J5" s="132"/>
      <c r="K5" s="132"/>
      <c r="L5" s="143">
        <f>'G-1'!L5:N5</f>
        <v>2104</v>
      </c>
      <c r="M5" s="143"/>
      <c r="N5" s="143"/>
      <c r="O5" s="12"/>
      <c r="P5" s="132" t="s">
        <v>57</v>
      </c>
      <c r="Q5" s="132"/>
      <c r="R5" s="132"/>
      <c r="S5" s="141" t="s">
        <v>94</v>
      </c>
      <c r="T5" s="141"/>
      <c r="U5" s="141"/>
    </row>
    <row r="6" spans="1:28" ht="12.75" customHeight="1" x14ac:dyDescent="0.2">
      <c r="A6" s="132" t="s">
        <v>55</v>
      </c>
      <c r="B6" s="132"/>
      <c r="C6" s="132"/>
      <c r="D6" s="139" t="s">
        <v>149</v>
      </c>
      <c r="E6" s="139"/>
      <c r="F6" s="139"/>
      <c r="G6" s="139"/>
      <c r="H6" s="139"/>
      <c r="I6" s="132" t="s">
        <v>59</v>
      </c>
      <c r="J6" s="132"/>
      <c r="K6" s="132"/>
      <c r="L6" s="144">
        <v>3</v>
      </c>
      <c r="M6" s="144"/>
      <c r="N6" s="144"/>
      <c r="O6" s="42"/>
      <c r="P6" s="132" t="s">
        <v>58</v>
      </c>
      <c r="Q6" s="132"/>
      <c r="R6" s="132"/>
      <c r="S6" s="137">
        <f>'G-1'!S6:U6</f>
        <v>42375</v>
      </c>
      <c r="T6" s="137"/>
      <c r="U6" s="137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v>16</v>
      </c>
      <c r="C10" s="46">
        <v>30</v>
      </c>
      <c r="D10" s="46">
        <v>2</v>
      </c>
      <c r="E10" s="46">
        <v>0</v>
      </c>
      <c r="F10" s="48">
        <f>B10*0.5+C10*1+D10*2+E10*2.5</f>
        <v>42</v>
      </c>
      <c r="G10" s="2"/>
      <c r="H10" s="19" t="s">
        <v>4</v>
      </c>
      <c r="I10" s="46">
        <v>26</v>
      </c>
      <c r="J10" s="46">
        <v>47</v>
      </c>
      <c r="K10" s="46">
        <v>13</v>
      </c>
      <c r="L10" s="46">
        <v>3</v>
      </c>
      <c r="M10" s="6">
        <f>I10*0.5+J10*1+K10*2+L10*2.5</f>
        <v>93.5</v>
      </c>
      <c r="N10" s="9">
        <f>F20+F21+F22+M10</f>
        <v>317.5</v>
      </c>
      <c r="O10" s="19" t="s">
        <v>43</v>
      </c>
      <c r="P10" s="46">
        <v>31</v>
      </c>
      <c r="Q10" s="46">
        <v>30</v>
      </c>
      <c r="R10" s="46">
        <v>10</v>
      </c>
      <c r="S10" s="46">
        <v>3</v>
      </c>
      <c r="T10" s="6">
        <f>P10*0.5+Q10*1+R10*2+S10*2.5</f>
        <v>73</v>
      </c>
      <c r="U10" s="10"/>
      <c r="W10" s="1"/>
      <c r="X10" s="1"/>
      <c r="Y10" s="1" t="s">
        <v>85</v>
      </c>
      <c r="Z10" s="51">
        <v>929.5</v>
      </c>
      <c r="AA10" s="1"/>
      <c r="AB10" s="1"/>
    </row>
    <row r="11" spans="1:28" ht="24" customHeight="1" x14ac:dyDescent="0.2">
      <c r="A11" s="18" t="s">
        <v>14</v>
      </c>
      <c r="B11" s="46">
        <v>18</v>
      </c>
      <c r="C11" s="46">
        <v>39</v>
      </c>
      <c r="D11" s="46">
        <v>5</v>
      </c>
      <c r="E11" s="46">
        <v>0</v>
      </c>
      <c r="F11" s="6">
        <f t="shared" ref="F11:F22" si="0">B11*0.5+C11*1+D11*2+E11*2.5</f>
        <v>58</v>
      </c>
      <c r="G11" s="2"/>
      <c r="H11" s="19" t="s">
        <v>5</v>
      </c>
      <c r="I11" s="46">
        <v>14</v>
      </c>
      <c r="J11" s="46">
        <v>53</v>
      </c>
      <c r="K11" s="46">
        <v>9</v>
      </c>
      <c r="L11" s="46">
        <v>5</v>
      </c>
      <c r="M11" s="6">
        <f t="shared" ref="M11:M22" si="1">I11*0.5+J11*1+K11*2+L11*2.5</f>
        <v>90.5</v>
      </c>
      <c r="N11" s="9">
        <f>F21+F22+M10+M11</f>
        <v>338.5</v>
      </c>
      <c r="O11" s="19" t="s">
        <v>44</v>
      </c>
      <c r="P11" s="46">
        <v>26</v>
      </c>
      <c r="Q11" s="46">
        <v>32</v>
      </c>
      <c r="R11" s="46">
        <v>13</v>
      </c>
      <c r="S11" s="46">
        <v>3</v>
      </c>
      <c r="T11" s="6">
        <f t="shared" ref="T11:T21" si="2">P11*0.5+Q11*1+R11*2+S11*2.5</f>
        <v>78.5</v>
      </c>
      <c r="U11" s="2"/>
      <c r="W11" s="1"/>
      <c r="X11" s="1"/>
      <c r="Y11" s="1" t="s">
        <v>67</v>
      </c>
      <c r="Z11" s="51">
        <v>932.5</v>
      </c>
      <c r="AA11" s="1"/>
      <c r="AB11" s="1"/>
    </row>
    <row r="12" spans="1:28" ht="24" customHeight="1" x14ac:dyDescent="0.2">
      <c r="A12" s="18" t="s">
        <v>17</v>
      </c>
      <c r="B12" s="46">
        <v>28</v>
      </c>
      <c r="C12" s="46">
        <v>79</v>
      </c>
      <c r="D12" s="46">
        <v>6</v>
      </c>
      <c r="E12" s="46">
        <v>2</v>
      </c>
      <c r="F12" s="6">
        <f t="shared" si="0"/>
        <v>110</v>
      </c>
      <c r="G12" s="2"/>
      <c r="H12" s="19" t="s">
        <v>6</v>
      </c>
      <c r="I12" s="46">
        <v>23</v>
      </c>
      <c r="J12" s="46">
        <v>33</v>
      </c>
      <c r="K12" s="46">
        <v>13</v>
      </c>
      <c r="L12" s="46">
        <v>8</v>
      </c>
      <c r="M12" s="6">
        <f t="shared" si="1"/>
        <v>90.5</v>
      </c>
      <c r="N12" s="2">
        <f>F22+M10+M11+M12</f>
        <v>345.5</v>
      </c>
      <c r="O12" s="19" t="s">
        <v>32</v>
      </c>
      <c r="P12" s="46">
        <v>18</v>
      </c>
      <c r="Q12" s="46">
        <v>39</v>
      </c>
      <c r="R12" s="46">
        <v>10</v>
      </c>
      <c r="S12" s="46">
        <v>1</v>
      </c>
      <c r="T12" s="6">
        <f t="shared" si="2"/>
        <v>70.5</v>
      </c>
      <c r="U12" s="2"/>
      <c r="W12" s="1"/>
      <c r="X12" s="1"/>
      <c r="Y12" s="1" t="s">
        <v>68</v>
      </c>
      <c r="Z12" s="51">
        <v>944.5</v>
      </c>
      <c r="AA12" s="1"/>
      <c r="AB12" s="1"/>
    </row>
    <row r="13" spans="1:28" ht="24" customHeight="1" x14ac:dyDescent="0.2">
      <c r="A13" s="18" t="s">
        <v>19</v>
      </c>
      <c r="B13" s="46">
        <v>21</v>
      </c>
      <c r="C13" s="46">
        <v>63</v>
      </c>
      <c r="D13" s="46">
        <v>3</v>
      </c>
      <c r="E13" s="46">
        <v>0</v>
      </c>
      <c r="F13" s="6">
        <f t="shared" si="0"/>
        <v>79.5</v>
      </c>
      <c r="G13" s="2">
        <f>F10+F11+F12+F13</f>
        <v>289.5</v>
      </c>
      <c r="H13" s="19" t="s">
        <v>7</v>
      </c>
      <c r="I13" s="46">
        <v>24</v>
      </c>
      <c r="J13" s="46">
        <v>63</v>
      </c>
      <c r="K13" s="46">
        <v>13</v>
      </c>
      <c r="L13" s="46">
        <v>6</v>
      </c>
      <c r="M13" s="6">
        <f t="shared" si="1"/>
        <v>116</v>
      </c>
      <c r="N13" s="2">
        <f t="shared" ref="N13:N18" si="3">M10+M11+M12+M13</f>
        <v>390.5</v>
      </c>
      <c r="O13" s="19" t="s">
        <v>33</v>
      </c>
      <c r="P13" s="46">
        <v>15</v>
      </c>
      <c r="Q13" s="46">
        <v>30</v>
      </c>
      <c r="R13" s="46">
        <v>9</v>
      </c>
      <c r="S13" s="46">
        <v>1</v>
      </c>
      <c r="T13" s="6">
        <f t="shared" si="2"/>
        <v>58</v>
      </c>
      <c r="U13" s="2">
        <f t="shared" ref="U13:U21" si="4">T10+T11+T12+T13</f>
        <v>280</v>
      </c>
      <c r="W13" s="1" t="s">
        <v>89</v>
      </c>
      <c r="X13" s="51">
        <v>1077.5</v>
      </c>
      <c r="Y13" s="1" t="s">
        <v>80</v>
      </c>
      <c r="Z13" s="51">
        <v>950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v>23</v>
      </c>
      <c r="C14" s="46">
        <v>66</v>
      </c>
      <c r="D14" s="46">
        <v>5</v>
      </c>
      <c r="E14" s="46">
        <v>1</v>
      </c>
      <c r="F14" s="6">
        <f t="shared" si="0"/>
        <v>90</v>
      </c>
      <c r="G14" s="2">
        <f t="shared" ref="G14:G19" si="5">F11+F12+F13+F14</f>
        <v>337.5</v>
      </c>
      <c r="H14" s="19" t="s">
        <v>9</v>
      </c>
      <c r="I14" s="46">
        <v>20</v>
      </c>
      <c r="J14" s="46">
        <v>50</v>
      </c>
      <c r="K14" s="46">
        <v>8</v>
      </c>
      <c r="L14" s="46">
        <v>2</v>
      </c>
      <c r="M14" s="6">
        <f t="shared" si="1"/>
        <v>81</v>
      </c>
      <c r="N14" s="2">
        <f t="shared" si="3"/>
        <v>378</v>
      </c>
      <c r="O14" s="19" t="s">
        <v>29</v>
      </c>
      <c r="P14" s="45">
        <v>32</v>
      </c>
      <c r="Q14" s="45">
        <v>43</v>
      </c>
      <c r="R14" s="45">
        <v>9</v>
      </c>
      <c r="S14" s="45">
        <v>3</v>
      </c>
      <c r="T14" s="6">
        <f t="shared" si="2"/>
        <v>84.5</v>
      </c>
      <c r="U14" s="2">
        <f t="shared" si="4"/>
        <v>291.5</v>
      </c>
      <c r="W14" s="1" t="s">
        <v>87</v>
      </c>
      <c r="X14" s="51">
        <v>1084</v>
      </c>
      <c r="Y14" s="1" t="s">
        <v>75</v>
      </c>
      <c r="Z14" s="51">
        <v>986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v>29</v>
      </c>
      <c r="C15" s="46">
        <v>69</v>
      </c>
      <c r="D15" s="46">
        <v>5</v>
      </c>
      <c r="E15" s="46">
        <v>1</v>
      </c>
      <c r="F15" s="6">
        <f t="shared" si="0"/>
        <v>96</v>
      </c>
      <c r="G15" s="2">
        <f t="shared" si="5"/>
        <v>375.5</v>
      </c>
      <c r="H15" s="19" t="s">
        <v>12</v>
      </c>
      <c r="I15" s="46">
        <v>21</v>
      </c>
      <c r="J15" s="46">
        <v>40</v>
      </c>
      <c r="K15" s="46">
        <v>10</v>
      </c>
      <c r="L15" s="46">
        <v>4</v>
      </c>
      <c r="M15" s="6">
        <f t="shared" si="1"/>
        <v>80.5</v>
      </c>
      <c r="N15" s="2">
        <f t="shared" si="3"/>
        <v>368</v>
      </c>
      <c r="O15" s="18" t="s">
        <v>30</v>
      </c>
      <c r="P15" s="46">
        <v>21</v>
      </c>
      <c r="Q15" s="46">
        <v>27</v>
      </c>
      <c r="R15" s="46">
        <v>9</v>
      </c>
      <c r="S15" s="46">
        <v>1</v>
      </c>
      <c r="T15" s="6">
        <f t="shared" si="2"/>
        <v>58</v>
      </c>
      <c r="U15" s="2">
        <f t="shared" si="4"/>
        <v>271</v>
      </c>
      <c r="W15" s="1" t="s">
        <v>84</v>
      </c>
      <c r="X15" s="51">
        <v>1088</v>
      </c>
      <c r="Y15" s="1" t="s">
        <v>64</v>
      </c>
      <c r="Z15" s="51">
        <v>1007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v>24</v>
      </c>
      <c r="C16" s="46">
        <v>53</v>
      </c>
      <c r="D16" s="46">
        <v>3</v>
      </c>
      <c r="E16" s="46">
        <v>4</v>
      </c>
      <c r="F16" s="6">
        <f t="shared" si="0"/>
        <v>81</v>
      </c>
      <c r="G16" s="2">
        <f t="shared" si="5"/>
        <v>346.5</v>
      </c>
      <c r="H16" s="19" t="s">
        <v>15</v>
      </c>
      <c r="I16" s="46">
        <v>18</v>
      </c>
      <c r="J16" s="46">
        <v>54</v>
      </c>
      <c r="K16" s="46">
        <v>8</v>
      </c>
      <c r="L16" s="46">
        <v>2</v>
      </c>
      <c r="M16" s="6">
        <f t="shared" si="1"/>
        <v>84</v>
      </c>
      <c r="N16" s="2">
        <f t="shared" si="3"/>
        <v>361.5</v>
      </c>
      <c r="O16" s="19" t="s">
        <v>8</v>
      </c>
      <c r="P16" s="46">
        <v>28</v>
      </c>
      <c r="Q16" s="46">
        <v>38</v>
      </c>
      <c r="R16" s="46">
        <v>9</v>
      </c>
      <c r="S16" s="46">
        <v>1</v>
      </c>
      <c r="T16" s="6">
        <f t="shared" si="2"/>
        <v>72.5</v>
      </c>
      <c r="U16" s="2">
        <f t="shared" si="4"/>
        <v>273</v>
      </c>
      <c r="W16" s="1" t="s">
        <v>82</v>
      </c>
      <c r="X16" s="51">
        <v>1121.5</v>
      </c>
      <c r="Y16" s="1" t="s">
        <v>76</v>
      </c>
      <c r="Z16" s="51">
        <v>1015.5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v>25</v>
      </c>
      <c r="C17" s="46">
        <v>59</v>
      </c>
      <c r="D17" s="46">
        <v>6</v>
      </c>
      <c r="E17" s="46">
        <v>1</v>
      </c>
      <c r="F17" s="6">
        <f t="shared" si="0"/>
        <v>86</v>
      </c>
      <c r="G17" s="2">
        <f t="shared" si="5"/>
        <v>353</v>
      </c>
      <c r="H17" s="19" t="s">
        <v>18</v>
      </c>
      <c r="I17" s="46">
        <v>16</v>
      </c>
      <c r="J17" s="46">
        <v>41</v>
      </c>
      <c r="K17" s="46">
        <v>10</v>
      </c>
      <c r="L17" s="46">
        <v>1</v>
      </c>
      <c r="M17" s="6">
        <f t="shared" si="1"/>
        <v>71.5</v>
      </c>
      <c r="N17" s="2">
        <f t="shared" si="3"/>
        <v>317</v>
      </c>
      <c r="O17" s="19" t="s">
        <v>10</v>
      </c>
      <c r="P17" s="46">
        <v>20</v>
      </c>
      <c r="Q17" s="46">
        <v>42</v>
      </c>
      <c r="R17" s="46">
        <v>10</v>
      </c>
      <c r="S17" s="46">
        <v>0</v>
      </c>
      <c r="T17" s="6">
        <f t="shared" si="2"/>
        <v>72</v>
      </c>
      <c r="U17" s="2">
        <f t="shared" si="4"/>
        <v>287</v>
      </c>
      <c r="W17" s="1" t="s">
        <v>79</v>
      </c>
      <c r="X17" s="51">
        <v>1162.5</v>
      </c>
      <c r="Y17" s="1" t="s">
        <v>74</v>
      </c>
      <c r="Z17" s="51">
        <v>1028.5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v>16</v>
      </c>
      <c r="C18" s="46">
        <v>59</v>
      </c>
      <c r="D18" s="46">
        <v>4</v>
      </c>
      <c r="E18" s="46">
        <v>6</v>
      </c>
      <c r="F18" s="6">
        <f t="shared" si="0"/>
        <v>90</v>
      </c>
      <c r="G18" s="2">
        <f t="shared" si="5"/>
        <v>353</v>
      </c>
      <c r="H18" s="19" t="s">
        <v>20</v>
      </c>
      <c r="I18" s="46">
        <v>14</v>
      </c>
      <c r="J18" s="46">
        <v>39</v>
      </c>
      <c r="K18" s="46">
        <v>12</v>
      </c>
      <c r="L18" s="46">
        <v>2</v>
      </c>
      <c r="M18" s="6">
        <f t="shared" si="1"/>
        <v>75</v>
      </c>
      <c r="N18" s="2">
        <f t="shared" si="3"/>
        <v>311</v>
      </c>
      <c r="O18" s="19" t="s">
        <v>13</v>
      </c>
      <c r="P18" s="46">
        <v>16</v>
      </c>
      <c r="Q18" s="46">
        <v>24</v>
      </c>
      <c r="R18" s="46">
        <v>14</v>
      </c>
      <c r="S18" s="46">
        <v>1</v>
      </c>
      <c r="T18" s="6">
        <f t="shared" si="2"/>
        <v>62.5</v>
      </c>
      <c r="U18" s="2">
        <f t="shared" si="4"/>
        <v>265</v>
      </c>
      <c r="W18" s="1" t="s">
        <v>66</v>
      </c>
      <c r="X18" s="51">
        <v>1171</v>
      </c>
      <c r="Y18" s="1" t="s">
        <v>88</v>
      </c>
      <c r="Z18" s="51">
        <v>1031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v>34</v>
      </c>
      <c r="C19" s="47">
        <v>74</v>
      </c>
      <c r="D19" s="47">
        <v>4</v>
      </c>
      <c r="E19" s="47">
        <v>5</v>
      </c>
      <c r="F19" s="7">
        <f t="shared" si="0"/>
        <v>111.5</v>
      </c>
      <c r="G19" s="3">
        <f t="shared" si="5"/>
        <v>368.5</v>
      </c>
      <c r="H19" s="20" t="s">
        <v>22</v>
      </c>
      <c r="I19" s="45">
        <v>10</v>
      </c>
      <c r="J19" s="45">
        <v>44</v>
      </c>
      <c r="K19" s="45">
        <v>8</v>
      </c>
      <c r="L19" s="45">
        <v>3</v>
      </c>
      <c r="M19" s="6">
        <f t="shared" si="1"/>
        <v>72.5</v>
      </c>
      <c r="N19" s="2">
        <f>M16+M17+M18+M19</f>
        <v>303</v>
      </c>
      <c r="O19" s="19" t="s">
        <v>16</v>
      </c>
      <c r="P19" s="46">
        <v>10</v>
      </c>
      <c r="Q19" s="46">
        <v>21</v>
      </c>
      <c r="R19" s="46">
        <v>12</v>
      </c>
      <c r="S19" s="46">
        <v>0</v>
      </c>
      <c r="T19" s="6">
        <f t="shared" si="2"/>
        <v>50</v>
      </c>
      <c r="U19" s="2">
        <f t="shared" si="4"/>
        <v>257</v>
      </c>
      <c r="W19" s="1" t="s">
        <v>65</v>
      </c>
      <c r="X19" s="51">
        <v>1205.5</v>
      </c>
      <c r="Y19" s="1" t="s">
        <v>90</v>
      </c>
      <c r="Z19" s="51">
        <v>1036.5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v>19</v>
      </c>
      <c r="C20" s="45">
        <v>52</v>
      </c>
      <c r="D20" s="45">
        <v>4</v>
      </c>
      <c r="E20" s="45">
        <v>0</v>
      </c>
      <c r="F20" s="8">
        <f t="shared" si="0"/>
        <v>69.5</v>
      </c>
      <c r="G20" s="35"/>
      <c r="H20" s="19" t="s">
        <v>24</v>
      </c>
      <c r="I20" s="46">
        <v>22</v>
      </c>
      <c r="J20" s="46">
        <v>27</v>
      </c>
      <c r="K20" s="46">
        <v>11</v>
      </c>
      <c r="L20" s="46">
        <v>1</v>
      </c>
      <c r="M20" s="8">
        <f t="shared" si="1"/>
        <v>62.5</v>
      </c>
      <c r="N20" s="2">
        <f>M17+M18+M19+M20</f>
        <v>281.5</v>
      </c>
      <c r="O20" s="19" t="s">
        <v>45</v>
      </c>
      <c r="P20" s="45">
        <v>15</v>
      </c>
      <c r="Q20" s="45">
        <v>22</v>
      </c>
      <c r="R20" s="45">
        <v>10</v>
      </c>
      <c r="S20" s="45">
        <v>1</v>
      </c>
      <c r="T20" s="8">
        <f t="shared" si="2"/>
        <v>52</v>
      </c>
      <c r="U20" s="2">
        <f t="shared" si="4"/>
        <v>236.5</v>
      </c>
      <c r="W20" s="1"/>
      <c r="X20" s="1"/>
      <c r="Y20" s="1" t="s">
        <v>92</v>
      </c>
      <c r="Z20" s="51">
        <v>1058.5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6">
        <v>16</v>
      </c>
      <c r="C21" s="46">
        <v>61</v>
      </c>
      <c r="D21" s="46">
        <v>6</v>
      </c>
      <c r="E21" s="46">
        <v>1</v>
      </c>
      <c r="F21" s="6">
        <f t="shared" si="0"/>
        <v>83.5</v>
      </c>
      <c r="G21" s="36"/>
      <c r="H21" s="20" t="s">
        <v>25</v>
      </c>
      <c r="I21" s="46">
        <v>19</v>
      </c>
      <c r="J21" s="46">
        <v>30</v>
      </c>
      <c r="K21" s="46">
        <v>8</v>
      </c>
      <c r="L21" s="46">
        <v>2</v>
      </c>
      <c r="M21" s="6">
        <f t="shared" si="1"/>
        <v>60.5</v>
      </c>
      <c r="N21" s="2">
        <f>M18+M19+M20+M21</f>
        <v>270.5</v>
      </c>
      <c r="O21" s="21" t="s">
        <v>46</v>
      </c>
      <c r="P21" s="47">
        <v>12</v>
      </c>
      <c r="Q21" s="47">
        <v>21</v>
      </c>
      <c r="R21" s="47">
        <v>11</v>
      </c>
      <c r="S21" s="47">
        <v>0</v>
      </c>
      <c r="T21" s="7">
        <f t="shared" si="2"/>
        <v>49</v>
      </c>
      <c r="U21" s="3">
        <f t="shared" si="4"/>
        <v>213.5</v>
      </c>
      <c r="W21" s="1"/>
      <c r="X21" s="1"/>
      <c r="Y21" s="1" t="s">
        <v>71</v>
      </c>
      <c r="Z21" s="51">
        <v>1091.5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6">
        <v>12</v>
      </c>
      <c r="C22" s="46">
        <v>55</v>
      </c>
      <c r="D22" s="46">
        <v>5</v>
      </c>
      <c r="E22" s="46">
        <v>0</v>
      </c>
      <c r="F22" s="6">
        <f t="shared" si="0"/>
        <v>71</v>
      </c>
      <c r="G22" s="2"/>
      <c r="H22" s="21" t="s">
        <v>26</v>
      </c>
      <c r="I22" s="47">
        <v>14</v>
      </c>
      <c r="J22" s="47">
        <v>36</v>
      </c>
      <c r="K22" s="47">
        <v>14</v>
      </c>
      <c r="L22" s="47">
        <v>1</v>
      </c>
      <c r="M22" s="6">
        <f t="shared" si="1"/>
        <v>73.5</v>
      </c>
      <c r="N22" s="3">
        <f>M19+M20+M21+M22</f>
        <v>269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1132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375.5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390.5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291.5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79</v>
      </c>
      <c r="G24" s="57"/>
      <c r="H24" s="150"/>
      <c r="I24" s="151"/>
      <c r="J24" s="52" t="s">
        <v>73</v>
      </c>
      <c r="K24" s="55"/>
      <c r="L24" s="55"/>
      <c r="M24" s="56" t="s">
        <v>76</v>
      </c>
      <c r="N24" s="57"/>
      <c r="O24" s="150"/>
      <c r="P24" s="151"/>
      <c r="Q24" s="52" t="s">
        <v>73</v>
      </c>
      <c r="R24" s="55"/>
      <c r="S24" s="55"/>
      <c r="T24" s="56" t="s">
        <v>78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W37" s="1" t="s">
        <v>27</v>
      </c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W38" s="1" t="s">
        <v>28</v>
      </c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W39" s="1" t="s">
        <v>1</v>
      </c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W40" s="1" t="s">
        <v>4</v>
      </c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W41" s="1" t="s">
        <v>5</v>
      </c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W42" s="1" t="s">
        <v>6</v>
      </c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W43" s="1" t="s">
        <v>7</v>
      </c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9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12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15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18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20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22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24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25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26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35">
    <mergeCell ref="A6:C6"/>
    <mergeCell ref="A4:C4"/>
    <mergeCell ref="A5:C5"/>
    <mergeCell ref="I6:K6"/>
    <mergeCell ref="D6:H6"/>
    <mergeCell ref="A2:U2"/>
    <mergeCell ref="S5:U5"/>
    <mergeCell ref="E4:H4"/>
    <mergeCell ref="D5:H5"/>
    <mergeCell ref="L5:N5"/>
    <mergeCell ref="P5:R5"/>
    <mergeCell ref="U8:U9"/>
    <mergeCell ref="I5:K5"/>
    <mergeCell ref="P8:S8"/>
    <mergeCell ref="I8:L8"/>
    <mergeCell ref="M8:M9"/>
    <mergeCell ref="E7:K7"/>
    <mergeCell ref="T8:T9"/>
    <mergeCell ref="S6:U6"/>
    <mergeCell ref="P6:R6"/>
    <mergeCell ref="L6:N6"/>
    <mergeCell ref="A26:E26"/>
    <mergeCell ref="B8:E8"/>
    <mergeCell ref="G8:G9"/>
    <mergeCell ref="F8:F9"/>
    <mergeCell ref="A23:B24"/>
    <mergeCell ref="C23:F23"/>
    <mergeCell ref="A8:A9"/>
    <mergeCell ref="Q23:T23"/>
    <mergeCell ref="J23:M23"/>
    <mergeCell ref="O8:O9"/>
    <mergeCell ref="N8:N9"/>
    <mergeCell ref="H8:H9"/>
    <mergeCell ref="H23:I24"/>
    <mergeCell ref="O23:P24"/>
  </mergeCells>
  <phoneticPr fontId="0" type="noConversion"/>
  <printOptions horizontalCentered="1" verticalCentered="1"/>
  <pageMargins left="0.5" right="0.39370078740157483" top="0.27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opLeftCell="A7" zoomScaleNormal="100" workbookViewId="0">
      <selection activeCell="T24" sqref="T24"/>
    </sheetView>
  </sheetViews>
  <sheetFormatPr baseColWidth="10" defaultColWidth="11.5703125" defaultRowHeight="12.75" x14ac:dyDescent="0.2"/>
  <cols>
    <col min="1" max="1" width="6.85546875" style="1" customWidth="1"/>
    <col min="2" max="3" width="4.28515625" style="1" customWidth="1"/>
    <col min="4" max="5" width="4.5703125" style="1" customWidth="1"/>
    <col min="6" max="7" width="6" style="1" customWidth="1"/>
    <col min="8" max="8" width="6.42578125" style="1" customWidth="1"/>
    <col min="9" max="10" width="4.28515625" style="1" customWidth="1"/>
    <col min="11" max="12" width="4.5703125" style="1" customWidth="1"/>
    <col min="13" max="13" width="6.140625" style="1" customWidth="1"/>
    <col min="14" max="14" width="6" style="1" customWidth="1"/>
    <col min="15" max="15" width="6.42578125" style="1" customWidth="1"/>
    <col min="16" max="17" width="4.28515625" style="1" customWidth="1"/>
    <col min="18" max="18" width="4.5703125" style="1" customWidth="1"/>
    <col min="19" max="19" width="3.85546875" style="1" customWidth="1"/>
    <col min="20" max="20" width="5.85546875" style="1" customWidth="1"/>
    <col min="21" max="21" width="6" style="1" customWidth="1"/>
    <col min="22" max="28" width="11.5703125" customWidth="1"/>
    <col min="29" max="16384" width="11.5703125" style="1"/>
  </cols>
  <sheetData>
    <row r="1" spans="1:28" ht="21.75" customHeight="1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8" ht="6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8" ht="15.75" customHeight="1" x14ac:dyDescent="0.2">
      <c r="A3" s="140" t="s">
        <v>62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8" ht="7.5" customHeight="1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8" ht="12.75" customHeight="1" x14ac:dyDescent="0.2">
      <c r="A5" s="138" t="s">
        <v>54</v>
      </c>
      <c r="B5" s="138"/>
      <c r="C5" s="138"/>
      <c r="D5" s="26"/>
      <c r="E5" s="142" t="str">
        <f>'G-1'!E4:H4</f>
        <v>DE OBRA</v>
      </c>
      <c r="F5" s="142"/>
      <c r="G5" s="142"/>
      <c r="H5" s="142"/>
      <c r="I5" s="44"/>
      <c r="J5" s="44"/>
      <c r="K5" s="41"/>
      <c r="L5" s="12"/>
      <c r="M5" s="12"/>
      <c r="N5" s="12"/>
      <c r="O5" s="41"/>
      <c r="P5" s="41"/>
      <c r="Q5" s="41"/>
      <c r="R5" s="41"/>
      <c r="S5" s="41"/>
      <c r="T5" s="41"/>
      <c r="U5" s="41"/>
    </row>
    <row r="6" spans="1:28" ht="12.75" customHeight="1" x14ac:dyDescent="0.2">
      <c r="A6" s="132" t="s">
        <v>56</v>
      </c>
      <c r="B6" s="132"/>
      <c r="C6" s="132"/>
      <c r="D6" s="142" t="str">
        <f>'G-1'!D5:H5</f>
        <v>CALLE 30 X CARRERA 43</v>
      </c>
      <c r="E6" s="142"/>
      <c r="F6" s="142"/>
      <c r="G6" s="142"/>
      <c r="H6" s="142"/>
      <c r="I6" s="132" t="s">
        <v>53</v>
      </c>
      <c r="J6" s="132"/>
      <c r="K6" s="132"/>
      <c r="L6" s="143">
        <f>'G-1'!L5:N5</f>
        <v>2104</v>
      </c>
      <c r="M6" s="143"/>
      <c r="N6" s="143"/>
      <c r="O6" s="12"/>
      <c r="P6" s="132" t="s">
        <v>58</v>
      </c>
      <c r="Q6" s="132"/>
      <c r="R6" s="132"/>
      <c r="S6" s="159">
        <f>'G-1'!S6:U6</f>
        <v>42375</v>
      </c>
      <c r="T6" s="159"/>
      <c r="U6" s="159"/>
    </row>
    <row r="7" spans="1:28" ht="7.5" customHeight="1" x14ac:dyDescent="0.2">
      <c r="A7" s="13"/>
      <c r="B7" s="11"/>
      <c r="C7" s="11"/>
      <c r="D7" s="11"/>
      <c r="E7" s="136"/>
      <c r="F7" s="136"/>
      <c r="G7" s="136"/>
      <c r="H7" s="136"/>
      <c r="I7" s="136"/>
      <c r="J7" s="136"/>
      <c r="K7" s="136"/>
      <c r="L7" s="12"/>
      <c r="M7" s="12"/>
      <c r="N7" s="14"/>
      <c r="O7" s="12"/>
      <c r="P7" s="12"/>
      <c r="Q7" s="12"/>
      <c r="R7" s="12"/>
      <c r="S7" s="12"/>
      <c r="T7" s="12"/>
      <c r="U7" s="12"/>
    </row>
    <row r="8" spans="1:28" ht="12" customHeight="1" x14ac:dyDescent="0.2">
      <c r="A8" s="130" t="s">
        <v>36</v>
      </c>
      <c r="B8" s="133" t="s">
        <v>34</v>
      </c>
      <c r="C8" s="134"/>
      <c r="D8" s="134"/>
      <c r="E8" s="135"/>
      <c r="F8" s="130" t="s">
        <v>35</v>
      </c>
      <c r="G8" s="130" t="s">
        <v>37</v>
      </c>
      <c r="H8" s="130" t="s">
        <v>36</v>
      </c>
      <c r="I8" s="133" t="s">
        <v>34</v>
      </c>
      <c r="J8" s="134"/>
      <c r="K8" s="134"/>
      <c r="L8" s="135"/>
      <c r="M8" s="130" t="s">
        <v>35</v>
      </c>
      <c r="N8" s="130" t="s">
        <v>37</v>
      </c>
      <c r="O8" s="130" t="s">
        <v>36</v>
      </c>
      <c r="P8" s="133" t="s">
        <v>34</v>
      </c>
      <c r="Q8" s="134"/>
      <c r="R8" s="134"/>
      <c r="S8" s="135"/>
      <c r="T8" s="130" t="s">
        <v>35</v>
      </c>
      <c r="U8" s="130" t="s">
        <v>37</v>
      </c>
    </row>
    <row r="9" spans="1:28" ht="12" customHeight="1" x14ac:dyDescent="0.2">
      <c r="A9" s="131"/>
      <c r="B9" s="15" t="s">
        <v>52</v>
      </c>
      <c r="C9" s="15" t="s">
        <v>0</v>
      </c>
      <c r="D9" s="15" t="s">
        <v>2</v>
      </c>
      <c r="E9" s="16" t="s">
        <v>3</v>
      </c>
      <c r="F9" s="131"/>
      <c r="G9" s="131"/>
      <c r="H9" s="131"/>
      <c r="I9" s="17" t="s">
        <v>52</v>
      </c>
      <c r="J9" s="17" t="s">
        <v>0</v>
      </c>
      <c r="K9" s="15" t="s">
        <v>2</v>
      </c>
      <c r="L9" s="16" t="s">
        <v>3</v>
      </c>
      <c r="M9" s="131"/>
      <c r="N9" s="131"/>
      <c r="O9" s="131"/>
      <c r="P9" s="17" t="s">
        <v>52</v>
      </c>
      <c r="Q9" s="17" t="s">
        <v>0</v>
      </c>
      <c r="R9" s="15" t="s">
        <v>2</v>
      </c>
      <c r="S9" s="16" t="s">
        <v>3</v>
      </c>
      <c r="T9" s="131"/>
      <c r="U9" s="131"/>
    </row>
    <row r="10" spans="1:28" ht="24" customHeight="1" x14ac:dyDescent="0.2">
      <c r="A10" s="18" t="s">
        <v>11</v>
      </c>
      <c r="B10" s="46">
        <f>'G-1'!B10+'G-2'!B10+'G-4'!B10</f>
        <v>368</v>
      </c>
      <c r="C10" s="46">
        <f>'G-1'!C10+'G-2'!C10+'G-4'!C10</f>
        <v>346</v>
      </c>
      <c r="D10" s="46">
        <f>'G-1'!D10+'G-2'!D10+'G-4'!D10</f>
        <v>86</v>
      </c>
      <c r="E10" s="46">
        <f>'G-1'!E10+'G-2'!E10+'G-4'!E10</f>
        <v>24</v>
      </c>
      <c r="F10" s="6">
        <f t="shared" ref="F10:F22" si="0">B10*0.5+C10*1+D10*2+E10*2.5</f>
        <v>762</v>
      </c>
      <c r="G10" s="2"/>
      <c r="H10" s="19" t="s">
        <v>4</v>
      </c>
      <c r="I10" s="46">
        <f>'G-1'!I10+'G-2'!I10+'G-4'!I10</f>
        <v>231</v>
      </c>
      <c r="J10" s="46">
        <f>'G-1'!J10+'G-2'!J10+'G-4'!J10</f>
        <v>330</v>
      </c>
      <c r="K10" s="46">
        <f>'G-1'!K10+'G-2'!K10+'G-4'!K10</f>
        <v>95</v>
      </c>
      <c r="L10" s="46">
        <f>'G-1'!L10+'G-2'!L10+'G-4'!L10</f>
        <v>19</v>
      </c>
      <c r="M10" s="6">
        <f t="shared" ref="M10:M22" si="1">I10*0.5+J10*1+K10*2+L10*2.5</f>
        <v>683</v>
      </c>
      <c r="N10" s="9">
        <f>F20+F21+F22+M10</f>
        <v>2656.5</v>
      </c>
      <c r="O10" s="19" t="s">
        <v>43</v>
      </c>
      <c r="P10" s="46">
        <f>'G-1'!P10+'G-2'!P10+'G-4'!P10</f>
        <v>253</v>
      </c>
      <c r="Q10" s="46">
        <f>'G-1'!Q10+'G-2'!Q10+'G-4'!Q10</f>
        <v>303</v>
      </c>
      <c r="R10" s="46">
        <f>'G-1'!R10+'G-2'!R10+'G-4'!R10</f>
        <v>90</v>
      </c>
      <c r="S10" s="46">
        <f>'G-1'!S10+'G-2'!S10+'G-4'!S10</f>
        <v>15</v>
      </c>
      <c r="T10" s="6">
        <f t="shared" ref="T10:T21" si="2">P10*0.5+Q10*1+R10*2+S10*2.5</f>
        <v>647</v>
      </c>
      <c r="U10" s="10"/>
      <c r="W10" s="1"/>
      <c r="X10" s="1"/>
      <c r="Y10" s="1" t="s">
        <v>67</v>
      </c>
      <c r="Z10" s="51">
        <v>1745.5</v>
      </c>
      <c r="AA10" s="1"/>
      <c r="AB10" s="1"/>
    </row>
    <row r="11" spans="1:28" ht="24" customHeight="1" x14ac:dyDescent="0.2">
      <c r="A11" s="18" t="s">
        <v>14</v>
      </c>
      <c r="B11" s="46">
        <f>'G-1'!B11+'G-2'!B11+'G-4'!B11</f>
        <v>367</v>
      </c>
      <c r="C11" s="46">
        <f>'G-1'!C11+'G-2'!C11+'G-4'!C11</f>
        <v>340</v>
      </c>
      <c r="D11" s="46">
        <f>'G-1'!D11+'G-2'!D11+'G-4'!D11</f>
        <v>102</v>
      </c>
      <c r="E11" s="46">
        <f>'G-1'!E11+'G-2'!E11+'G-4'!E11</f>
        <v>30</v>
      </c>
      <c r="F11" s="6">
        <f t="shared" si="0"/>
        <v>802.5</v>
      </c>
      <c r="G11" s="2"/>
      <c r="H11" s="19" t="s">
        <v>5</v>
      </c>
      <c r="I11" s="46">
        <f>'G-1'!I11+'G-2'!I11+'G-4'!I11</f>
        <v>238</v>
      </c>
      <c r="J11" s="46">
        <f>'G-1'!J11+'G-2'!J11+'G-4'!J11</f>
        <v>353</v>
      </c>
      <c r="K11" s="46">
        <f>'G-1'!K11+'G-2'!K11+'G-4'!K11</f>
        <v>96</v>
      </c>
      <c r="L11" s="46">
        <f>'G-1'!L11+'G-2'!L11+'G-4'!L11</f>
        <v>18</v>
      </c>
      <c r="M11" s="6">
        <f t="shared" si="1"/>
        <v>709</v>
      </c>
      <c r="N11" s="9">
        <f>F21+F22+M10+M11</f>
        <v>2752.5</v>
      </c>
      <c r="O11" s="19" t="s">
        <v>44</v>
      </c>
      <c r="P11" s="46">
        <f>'G-1'!P11+'G-2'!P11+'G-4'!P11</f>
        <v>298</v>
      </c>
      <c r="Q11" s="46">
        <f>'G-1'!Q11+'G-2'!Q11+'G-4'!Q11</f>
        <v>350</v>
      </c>
      <c r="R11" s="46">
        <f>'G-1'!R11+'G-2'!R11+'G-4'!R11</f>
        <v>100</v>
      </c>
      <c r="S11" s="46">
        <f>'G-1'!S11+'G-2'!S11+'G-4'!S11</f>
        <v>17</v>
      </c>
      <c r="T11" s="6">
        <f t="shared" si="2"/>
        <v>741.5</v>
      </c>
      <c r="U11" s="2"/>
      <c r="W11" s="1"/>
      <c r="X11" s="1"/>
      <c r="Y11" s="1" t="s">
        <v>68</v>
      </c>
      <c r="Z11" s="51">
        <v>1755</v>
      </c>
      <c r="AA11" s="1"/>
      <c r="AB11" s="1"/>
    </row>
    <row r="12" spans="1:28" ht="24" customHeight="1" x14ac:dyDescent="0.2">
      <c r="A12" s="18" t="s">
        <v>17</v>
      </c>
      <c r="B12" s="46">
        <f>'G-1'!B12+'G-2'!B12+'G-4'!B12</f>
        <v>386</v>
      </c>
      <c r="C12" s="46">
        <f>'G-1'!C12+'G-2'!C12+'G-4'!C12</f>
        <v>402</v>
      </c>
      <c r="D12" s="46">
        <f>'G-1'!D12+'G-2'!D12+'G-4'!D12</f>
        <v>120</v>
      </c>
      <c r="E12" s="46">
        <f>'G-1'!E12+'G-2'!E12+'G-4'!E12</f>
        <v>30</v>
      </c>
      <c r="F12" s="6">
        <f t="shared" si="0"/>
        <v>910</v>
      </c>
      <c r="G12" s="2"/>
      <c r="H12" s="19" t="s">
        <v>6</v>
      </c>
      <c r="I12" s="46">
        <f>'G-1'!I12+'G-2'!I12+'G-4'!I12</f>
        <v>222</v>
      </c>
      <c r="J12" s="46">
        <f>'G-1'!J12+'G-2'!J12+'G-4'!J12</f>
        <v>325</v>
      </c>
      <c r="K12" s="46">
        <f>'G-1'!K12+'G-2'!K12+'G-4'!K12</f>
        <v>94</v>
      </c>
      <c r="L12" s="46">
        <f>'G-1'!L12+'G-2'!L12+'G-4'!L12</f>
        <v>27</v>
      </c>
      <c r="M12" s="6">
        <f t="shared" si="1"/>
        <v>691.5</v>
      </c>
      <c r="N12" s="2">
        <f>F22+M10+M11+M12</f>
        <v>2774.5</v>
      </c>
      <c r="O12" s="19" t="s">
        <v>32</v>
      </c>
      <c r="P12" s="46">
        <f>'G-1'!P12+'G-2'!P12+'G-4'!P12</f>
        <v>297</v>
      </c>
      <c r="Q12" s="46">
        <f>'G-1'!Q12+'G-2'!Q12+'G-4'!Q12</f>
        <v>379</v>
      </c>
      <c r="R12" s="46">
        <f>'G-1'!R12+'G-2'!R12+'G-4'!R12</f>
        <v>98</v>
      </c>
      <c r="S12" s="46">
        <f>'G-1'!S12+'G-2'!S12+'G-4'!S12</f>
        <v>17</v>
      </c>
      <c r="T12" s="6">
        <f t="shared" si="2"/>
        <v>766</v>
      </c>
      <c r="U12" s="2"/>
      <c r="W12" s="1"/>
      <c r="X12" s="1"/>
      <c r="Y12" s="1" t="s">
        <v>80</v>
      </c>
      <c r="Z12" s="51">
        <v>1763.5</v>
      </c>
      <c r="AA12" s="1"/>
      <c r="AB12" s="1"/>
    </row>
    <row r="13" spans="1:28" ht="24" customHeight="1" x14ac:dyDescent="0.2">
      <c r="A13" s="18" t="s">
        <v>19</v>
      </c>
      <c r="B13" s="46">
        <f>'G-1'!B13+'G-2'!B13+'G-4'!B13</f>
        <v>308</v>
      </c>
      <c r="C13" s="46">
        <f>'G-1'!C13+'G-2'!C13+'G-4'!C13</f>
        <v>336</v>
      </c>
      <c r="D13" s="46">
        <f>'G-1'!D13+'G-2'!D13+'G-4'!D13</f>
        <v>109</v>
      </c>
      <c r="E13" s="46">
        <f>'G-1'!E13+'G-2'!E13+'G-4'!E13</f>
        <v>16</v>
      </c>
      <c r="F13" s="6">
        <f t="shared" si="0"/>
        <v>748</v>
      </c>
      <c r="G13" s="2">
        <f t="shared" ref="G13:G19" si="3">F10+F11+F12+F13</f>
        <v>3222.5</v>
      </c>
      <c r="H13" s="19" t="s">
        <v>7</v>
      </c>
      <c r="I13" s="46">
        <f>'G-1'!I13+'G-2'!I13+'G-4'!I13</f>
        <v>222</v>
      </c>
      <c r="J13" s="46">
        <f>'G-1'!J13+'G-2'!J13+'G-4'!J13</f>
        <v>314</v>
      </c>
      <c r="K13" s="46">
        <f>'G-1'!K13+'G-2'!K13+'G-4'!K13</f>
        <v>107</v>
      </c>
      <c r="L13" s="46">
        <f>'G-1'!L13+'G-2'!L13+'G-4'!L13</f>
        <v>23</v>
      </c>
      <c r="M13" s="6">
        <f t="shared" si="1"/>
        <v>696.5</v>
      </c>
      <c r="N13" s="2">
        <f t="shared" ref="N13:N18" si="4">M10+M11+M12+M13</f>
        <v>2780</v>
      </c>
      <c r="O13" s="19" t="s">
        <v>33</v>
      </c>
      <c r="P13" s="46">
        <f>'G-1'!P13+'G-2'!P13+'G-4'!P13</f>
        <v>261</v>
      </c>
      <c r="Q13" s="46">
        <f>'G-1'!Q13+'G-2'!Q13+'G-4'!Q13</f>
        <v>348</v>
      </c>
      <c r="R13" s="46">
        <f>'G-1'!R13+'G-2'!R13+'G-4'!R13</f>
        <v>117</v>
      </c>
      <c r="S13" s="46">
        <f>'G-1'!S13+'G-2'!S13+'G-4'!S13</f>
        <v>19</v>
      </c>
      <c r="T13" s="6">
        <f t="shared" si="2"/>
        <v>760</v>
      </c>
      <c r="U13" s="2">
        <f t="shared" ref="U13:U21" si="5">T10+T11+T12+T13</f>
        <v>2914.5</v>
      </c>
      <c r="W13" s="1" t="s">
        <v>84</v>
      </c>
      <c r="X13" s="51">
        <v>2015.5</v>
      </c>
      <c r="Y13" s="1" t="s">
        <v>85</v>
      </c>
      <c r="Z13" s="51">
        <v>1769</v>
      </c>
      <c r="AA13" s="1" t="s">
        <v>77</v>
      </c>
      <c r="AB13" s="51">
        <v>0</v>
      </c>
    </row>
    <row r="14" spans="1:28" ht="24" customHeight="1" x14ac:dyDescent="0.2">
      <c r="A14" s="18" t="s">
        <v>21</v>
      </c>
      <c r="B14" s="46">
        <f>'G-1'!B14+'G-2'!B14+'G-4'!B14</f>
        <v>237</v>
      </c>
      <c r="C14" s="46">
        <f>'G-1'!C14+'G-2'!C14+'G-4'!C14</f>
        <v>330</v>
      </c>
      <c r="D14" s="46">
        <f>'G-1'!D14+'G-2'!D14+'G-4'!D14</f>
        <v>112</v>
      </c>
      <c r="E14" s="46">
        <f>'G-1'!E14+'G-2'!E14+'G-4'!E14</f>
        <v>13</v>
      </c>
      <c r="F14" s="6">
        <f t="shared" si="0"/>
        <v>705</v>
      </c>
      <c r="G14" s="2">
        <f t="shared" si="3"/>
        <v>3165.5</v>
      </c>
      <c r="H14" s="19" t="s">
        <v>9</v>
      </c>
      <c r="I14" s="46">
        <f>'G-1'!I14+'G-2'!I14+'G-4'!I14</f>
        <v>219</v>
      </c>
      <c r="J14" s="46">
        <f>'G-1'!J14+'G-2'!J14+'G-4'!J14</f>
        <v>353</v>
      </c>
      <c r="K14" s="46">
        <f>'G-1'!K14+'G-2'!K14+'G-4'!K14</f>
        <v>86</v>
      </c>
      <c r="L14" s="46">
        <f>'G-1'!L14+'G-2'!L14+'G-4'!L14</f>
        <v>13</v>
      </c>
      <c r="M14" s="6">
        <f t="shared" si="1"/>
        <v>667</v>
      </c>
      <c r="N14" s="2">
        <f t="shared" si="4"/>
        <v>2764</v>
      </c>
      <c r="O14" s="19" t="s">
        <v>29</v>
      </c>
      <c r="P14" s="46">
        <f>'G-1'!P14+'G-2'!P14+'G-4'!P14</f>
        <v>326</v>
      </c>
      <c r="Q14" s="46">
        <f>'G-1'!Q14+'G-2'!Q14+'G-4'!Q14</f>
        <v>416</v>
      </c>
      <c r="R14" s="46">
        <f>'G-1'!R14+'G-2'!R14+'G-4'!R14</f>
        <v>99</v>
      </c>
      <c r="S14" s="46">
        <f>'G-1'!S14+'G-2'!S14+'G-4'!S14</f>
        <v>22</v>
      </c>
      <c r="T14" s="6">
        <f t="shared" si="2"/>
        <v>832</v>
      </c>
      <c r="U14" s="2">
        <f t="shared" si="5"/>
        <v>3099.5</v>
      </c>
      <c r="W14" s="1" t="s">
        <v>89</v>
      </c>
      <c r="X14" s="51">
        <v>2044.5</v>
      </c>
      <c r="Y14" s="1" t="s">
        <v>75</v>
      </c>
      <c r="Z14" s="51">
        <v>1803.5</v>
      </c>
      <c r="AA14" s="1" t="s">
        <v>78</v>
      </c>
      <c r="AB14" s="51">
        <v>0</v>
      </c>
    </row>
    <row r="15" spans="1:28" ht="24" customHeight="1" x14ac:dyDescent="0.2">
      <c r="A15" s="18" t="s">
        <v>23</v>
      </c>
      <c r="B15" s="46">
        <f>'G-1'!B15+'G-2'!B15+'G-4'!B15</f>
        <v>223</v>
      </c>
      <c r="C15" s="46">
        <f>'G-1'!C15+'G-2'!C15+'G-4'!C15</f>
        <v>348</v>
      </c>
      <c r="D15" s="46">
        <f>'G-1'!D15+'G-2'!D15+'G-4'!D15</f>
        <v>109</v>
      </c>
      <c r="E15" s="46">
        <f>'G-1'!E15+'G-2'!E15+'G-4'!E15</f>
        <v>16</v>
      </c>
      <c r="F15" s="6">
        <f t="shared" si="0"/>
        <v>717.5</v>
      </c>
      <c r="G15" s="2">
        <f t="shared" si="3"/>
        <v>3080.5</v>
      </c>
      <c r="H15" s="19" t="s">
        <v>12</v>
      </c>
      <c r="I15" s="46">
        <f>'G-1'!I15+'G-2'!I15+'G-4'!I15</f>
        <v>213</v>
      </c>
      <c r="J15" s="46">
        <f>'G-1'!J15+'G-2'!J15+'G-4'!J15</f>
        <v>340</v>
      </c>
      <c r="K15" s="46">
        <f>'G-1'!K15+'G-2'!K15+'G-4'!K15</f>
        <v>90</v>
      </c>
      <c r="L15" s="46">
        <f>'G-1'!L15+'G-2'!L15+'G-4'!L15</f>
        <v>16</v>
      </c>
      <c r="M15" s="6">
        <f t="shared" si="1"/>
        <v>666.5</v>
      </c>
      <c r="N15" s="2">
        <f t="shared" si="4"/>
        <v>2721.5</v>
      </c>
      <c r="O15" s="18" t="s">
        <v>30</v>
      </c>
      <c r="P15" s="46">
        <f>'G-1'!P15+'G-2'!P15+'G-4'!P15</f>
        <v>306</v>
      </c>
      <c r="Q15" s="46">
        <f>'G-1'!Q15+'G-2'!Q15+'G-4'!Q15</f>
        <v>351</v>
      </c>
      <c r="R15" s="46">
        <f>'G-1'!R15+'G-2'!R15+'G-4'!R15</f>
        <v>101</v>
      </c>
      <c r="S15" s="46">
        <f>'G-1'!S15+'G-2'!S15+'G-4'!S15</f>
        <v>19</v>
      </c>
      <c r="T15" s="6">
        <f t="shared" si="2"/>
        <v>753.5</v>
      </c>
      <c r="U15" s="2">
        <f t="shared" si="5"/>
        <v>3111.5</v>
      </c>
      <c r="W15" s="1" t="s">
        <v>87</v>
      </c>
      <c r="X15" s="51">
        <v>2047</v>
      </c>
      <c r="Y15" s="1" t="s">
        <v>64</v>
      </c>
      <c r="Z15" s="51">
        <v>1810.5</v>
      </c>
      <c r="AA15" s="1" t="s">
        <v>81</v>
      </c>
      <c r="AB15" s="51">
        <v>0</v>
      </c>
    </row>
    <row r="16" spans="1:28" ht="24" customHeight="1" x14ac:dyDescent="0.2">
      <c r="A16" s="18" t="s">
        <v>39</v>
      </c>
      <c r="B16" s="46">
        <f>'G-1'!B16+'G-2'!B16+'G-4'!B16</f>
        <v>252</v>
      </c>
      <c r="C16" s="46">
        <f>'G-1'!C16+'G-2'!C16+'G-4'!C16</f>
        <v>340</v>
      </c>
      <c r="D16" s="46">
        <f>'G-1'!D16+'G-2'!D16+'G-4'!D16</f>
        <v>116</v>
      </c>
      <c r="E16" s="46">
        <f>'G-1'!E16+'G-2'!E16+'G-4'!E16</f>
        <v>26</v>
      </c>
      <c r="F16" s="6">
        <f t="shared" si="0"/>
        <v>763</v>
      </c>
      <c r="G16" s="2">
        <f t="shared" si="3"/>
        <v>2933.5</v>
      </c>
      <c r="H16" s="19" t="s">
        <v>15</v>
      </c>
      <c r="I16" s="46">
        <f>'G-1'!I16+'G-2'!I16+'G-4'!I16</f>
        <v>193</v>
      </c>
      <c r="J16" s="46">
        <f>'G-1'!J16+'G-2'!J16+'G-4'!J16</f>
        <v>364</v>
      </c>
      <c r="K16" s="46">
        <f>'G-1'!K16+'G-2'!K16+'G-4'!K16</f>
        <v>88</v>
      </c>
      <c r="L16" s="46">
        <f>'G-1'!L16+'G-2'!L16+'G-4'!L16</f>
        <v>14</v>
      </c>
      <c r="M16" s="6">
        <f t="shared" si="1"/>
        <v>671.5</v>
      </c>
      <c r="N16" s="2">
        <f t="shared" si="4"/>
        <v>2701.5</v>
      </c>
      <c r="O16" s="19" t="s">
        <v>8</v>
      </c>
      <c r="P16" s="46">
        <f>'G-1'!P16+'G-2'!P16+'G-4'!P16</f>
        <v>372</v>
      </c>
      <c r="Q16" s="46">
        <f>'G-1'!Q16+'G-2'!Q16+'G-4'!Q16</f>
        <v>366</v>
      </c>
      <c r="R16" s="46">
        <f>'G-1'!R16+'G-2'!R16+'G-4'!R16</f>
        <v>106</v>
      </c>
      <c r="S16" s="46">
        <f>'G-1'!S16+'G-2'!S16+'G-4'!S16</f>
        <v>19</v>
      </c>
      <c r="T16" s="6">
        <f t="shared" si="2"/>
        <v>811.5</v>
      </c>
      <c r="U16" s="2">
        <f t="shared" si="5"/>
        <v>3157</v>
      </c>
      <c r="W16" s="1" t="s">
        <v>82</v>
      </c>
      <c r="X16" s="51">
        <v>2067.5</v>
      </c>
      <c r="Y16" s="1" t="s">
        <v>76</v>
      </c>
      <c r="Z16" s="51">
        <v>1832</v>
      </c>
      <c r="AA16" s="1" t="s">
        <v>83</v>
      </c>
      <c r="AB16" s="51">
        <v>0</v>
      </c>
    </row>
    <row r="17" spans="1:28" ht="24" customHeight="1" x14ac:dyDescent="0.2">
      <c r="A17" s="18" t="s">
        <v>40</v>
      </c>
      <c r="B17" s="46">
        <f>'G-1'!B17+'G-2'!B17+'G-4'!B17</f>
        <v>247</v>
      </c>
      <c r="C17" s="46">
        <f>'G-1'!C17+'G-2'!C17+'G-4'!C17</f>
        <v>345</v>
      </c>
      <c r="D17" s="46">
        <f>'G-1'!D17+'G-2'!D17+'G-4'!D17</f>
        <v>96</v>
      </c>
      <c r="E17" s="46">
        <f>'G-1'!E17+'G-2'!E17+'G-4'!E17</f>
        <v>20</v>
      </c>
      <c r="F17" s="6">
        <f t="shared" si="0"/>
        <v>710.5</v>
      </c>
      <c r="G17" s="2">
        <f t="shared" si="3"/>
        <v>2896</v>
      </c>
      <c r="H17" s="19" t="s">
        <v>18</v>
      </c>
      <c r="I17" s="46">
        <f>'G-1'!I17+'G-2'!I17+'G-4'!I17</f>
        <v>200</v>
      </c>
      <c r="J17" s="46">
        <f>'G-1'!J17+'G-2'!J17+'G-4'!J17</f>
        <v>298</v>
      </c>
      <c r="K17" s="46">
        <f>'G-1'!K17+'G-2'!K17+'G-4'!K17</f>
        <v>87</v>
      </c>
      <c r="L17" s="46">
        <f>'G-1'!L17+'G-2'!L17+'G-4'!L17</f>
        <v>17</v>
      </c>
      <c r="M17" s="6">
        <f t="shared" si="1"/>
        <v>614.5</v>
      </c>
      <c r="N17" s="2">
        <f t="shared" si="4"/>
        <v>2619.5</v>
      </c>
      <c r="O17" s="19" t="s">
        <v>10</v>
      </c>
      <c r="P17" s="46">
        <f>'G-1'!P17+'G-2'!P17+'G-4'!P17</f>
        <v>422</v>
      </c>
      <c r="Q17" s="46">
        <f>'G-1'!Q17+'G-2'!Q17+'G-4'!Q17</f>
        <v>393</v>
      </c>
      <c r="R17" s="46">
        <f>'G-1'!R17+'G-2'!R17+'G-4'!R17</f>
        <v>116</v>
      </c>
      <c r="S17" s="46">
        <f>'G-1'!S17+'G-2'!S17+'G-4'!S17</f>
        <v>15</v>
      </c>
      <c r="T17" s="6">
        <f t="shared" si="2"/>
        <v>873.5</v>
      </c>
      <c r="U17" s="2">
        <f t="shared" si="5"/>
        <v>3270.5</v>
      </c>
      <c r="W17" s="1" t="s">
        <v>79</v>
      </c>
      <c r="X17" s="51">
        <v>2079.5</v>
      </c>
      <c r="Y17" s="1" t="s">
        <v>74</v>
      </c>
      <c r="Z17" s="51">
        <v>1838.5</v>
      </c>
      <c r="AA17" s="1" t="s">
        <v>86</v>
      </c>
      <c r="AB17" s="51">
        <v>0</v>
      </c>
    </row>
    <row r="18" spans="1:28" ht="24" customHeight="1" x14ac:dyDescent="0.2">
      <c r="A18" s="18" t="s">
        <v>41</v>
      </c>
      <c r="B18" s="46">
        <f>'G-1'!B18+'G-2'!B18+'G-4'!B18</f>
        <v>258</v>
      </c>
      <c r="C18" s="46">
        <f>'G-1'!C18+'G-2'!C18+'G-4'!C18</f>
        <v>315</v>
      </c>
      <c r="D18" s="46">
        <f>'G-1'!D18+'G-2'!D18+'G-4'!D18</f>
        <v>100</v>
      </c>
      <c r="E18" s="46">
        <f>'G-1'!E18+'G-2'!E18+'G-4'!E18</f>
        <v>32</v>
      </c>
      <c r="F18" s="6">
        <f t="shared" si="0"/>
        <v>724</v>
      </c>
      <c r="G18" s="2">
        <f t="shared" si="3"/>
        <v>2915</v>
      </c>
      <c r="H18" s="19" t="s">
        <v>20</v>
      </c>
      <c r="I18" s="46">
        <f>'G-1'!I18+'G-2'!I18+'G-4'!I18</f>
        <v>224</v>
      </c>
      <c r="J18" s="46">
        <f>'G-1'!J18+'G-2'!J18+'G-4'!J18</f>
        <v>304</v>
      </c>
      <c r="K18" s="46">
        <f>'G-1'!K18+'G-2'!K18+'G-4'!K18</f>
        <v>95</v>
      </c>
      <c r="L18" s="46">
        <f>'G-1'!L18+'G-2'!L18+'G-4'!L18</f>
        <v>26</v>
      </c>
      <c r="M18" s="6">
        <f t="shared" si="1"/>
        <v>671</v>
      </c>
      <c r="N18" s="2">
        <f t="shared" si="4"/>
        <v>2623.5</v>
      </c>
      <c r="O18" s="19" t="s">
        <v>13</v>
      </c>
      <c r="P18" s="46">
        <f>'G-1'!P18+'G-2'!P18+'G-4'!P18</f>
        <v>395</v>
      </c>
      <c r="Q18" s="46">
        <f>'G-1'!Q18+'G-2'!Q18+'G-4'!Q18</f>
        <v>367</v>
      </c>
      <c r="R18" s="46">
        <f>'G-1'!R18+'G-2'!R18+'G-4'!R18</f>
        <v>117</v>
      </c>
      <c r="S18" s="46">
        <f>'G-1'!S18+'G-2'!S18+'G-4'!S18</f>
        <v>10</v>
      </c>
      <c r="T18" s="6">
        <f t="shared" si="2"/>
        <v>823.5</v>
      </c>
      <c r="U18" s="2">
        <f t="shared" si="5"/>
        <v>3262</v>
      </c>
      <c r="W18" s="1" t="s">
        <v>66</v>
      </c>
      <c r="X18" s="51">
        <v>2112.5</v>
      </c>
      <c r="Y18" s="1" t="s">
        <v>90</v>
      </c>
      <c r="Z18" s="51">
        <v>1862.5</v>
      </c>
      <c r="AA18" s="1" t="s">
        <v>69</v>
      </c>
      <c r="AB18" s="51">
        <v>0</v>
      </c>
    </row>
    <row r="19" spans="1:28" ht="24" customHeight="1" thickBot="1" x14ac:dyDescent="0.25">
      <c r="A19" s="21" t="s">
        <v>42</v>
      </c>
      <c r="B19" s="47">
        <f>'G-1'!B19+'G-2'!B19+'G-4'!B19</f>
        <v>212</v>
      </c>
      <c r="C19" s="47">
        <f>'G-1'!C19+'G-2'!C19+'G-4'!C19</f>
        <v>388</v>
      </c>
      <c r="D19" s="47">
        <f>'G-1'!D19+'G-2'!D19+'G-4'!D19</f>
        <v>94</v>
      </c>
      <c r="E19" s="47">
        <f>'G-1'!E19+'G-2'!E19+'G-4'!E19</f>
        <v>24</v>
      </c>
      <c r="F19" s="7">
        <f t="shared" si="0"/>
        <v>742</v>
      </c>
      <c r="G19" s="3">
        <f t="shared" si="3"/>
        <v>2939.5</v>
      </c>
      <c r="H19" s="20" t="s">
        <v>22</v>
      </c>
      <c r="I19" s="46">
        <f>'G-1'!I19+'G-2'!I19+'G-4'!I19</f>
        <v>225</v>
      </c>
      <c r="J19" s="46">
        <f>'G-1'!J19+'G-2'!J19+'G-4'!J19</f>
        <v>301</v>
      </c>
      <c r="K19" s="46">
        <f>'G-1'!K19+'G-2'!K19+'G-4'!K19</f>
        <v>90</v>
      </c>
      <c r="L19" s="46">
        <f>'G-1'!L19+'G-2'!L19+'G-4'!L19</f>
        <v>21</v>
      </c>
      <c r="M19" s="6">
        <f t="shared" si="1"/>
        <v>646</v>
      </c>
      <c r="N19" s="2">
        <f>M16+M17+M18+M19</f>
        <v>2603</v>
      </c>
      <c r="O19" s="19" t="s">
        <v>16</v>
      </c>
      <c r="P19" s="46">
        <f>'G-1'!P19+'G-2'!P19+'G-4'!P19</f>
        <v>388</v>
      </c>
      <c r="Q19" s="46">
        <f>'G-1'!Q19+'G-2'!Q19+'G-4'!Q19</f>
        <v>336</v>
      </c>
      <c r="R19" s="46">
        <f>'G-1'!R19+'G-2'!R19+'G-4'!R19</f>
        <v>107</v>
      </c>
      <c r="S19" s="46">
        <f>'G-1'!S19+'G-2'!S19+'G-4'!S19</f>
        <v>6</v>
      </c>
      <c r="T19" s="6">
        <f t="shared" si="2"/>
        <v>759</v>
      </c>
      <c r="U19" s="2">
        <f t="shared" si="5"/>
        <v>3267.5</v>
      </c>
      <c r="W19" s="1" t="s">
        <v>65</v>
      </c>
      <c r="X19" s="51">
        <v>2147.5</v>
      </c>
      <c r="Y19" s="1" t="s">
        <v>88</v>
      </c>
      <c r="Z19" s="51">
        <v>1876.5</v>
      </c>
      <c r="AA19" s="1" t="s">
        <v>91</v>
      </c>
      <c r="AB19" s="51">
        <v>0</v>
      </c>
    </row>
    <row r="20" spans="1:28" ht="24" customHeight="1" x14ac:dyDescent="0.2">
      <c r="A20" s="19" t="s">
        <v>27</v>
      </c>
      <c r="B20" s="45">
        <f>'G-1'!B20+'G-2'!B20+'G-4'!B20</f>
        <v>188</v>
      </c>
      <c r="C20" s="45">
        <f>'G-1'!C20+'G-2'!C20+'G-4'!C20</f>
        <v>332</v>
      </c>
      <c r="D20" s="45">
        <f>'G-1'!D20+'G-2'!D20+'G-4'!D20</f>
        <v>71</v>
      </c>
      <c r="E20" s="45">
        <f>'G-1'!E20+'G-2'!E20+'G-4'!E20</f>
        <v>18</v>
      </c>
      <c r="F20" s="8">
        <f t="shared" si="0"/>
        <v>613</v>
      </c>
      <c r="G20" s="35"/>
      <c r="H20" s="19" t="s">
        <v>24</v>
      </c>
      <c r="I20" s="46">
        <f>'G-1'!I20+'G-2'!I20+'G-4'!I20</f>
        <v>264</v>
      </c>
      <c r="J20" s="46">
        <f>'G-1'!J20+'G-2'!J20+'G-4'!J20</f>
        <v>304</v>
      </c>
      <c r="K20" s="46">
        <f>'G-1'!K20+'G-2'!K20+'G-4'!K20</f>
        <v>93</v>
      </c>
      <c r="L20" s="46">
        <f>'G-1'!L20+'G-2'!L20+'G-4'!L20</f>
        <v>23</v>
      </c>
      <c r="M20" s="8">
        <f t="shared" si="1"/>
        <v>679.5</v>
      </c>
      <c r="N20" s="2">
        <f>M17+M18+M19+M20</f>
        <v>2611</v>
      </c>
      <c r="O20" s="19" t="s">
        <v>45</v>
      </c>
      <c r="P20" s="46">
        <f>'G-1'!P20+'G-2'!P20+'G-4'!P20</f>
        <v>390</v>
      </c>
      <c r="Q20" s="46">
        <f>'G-1'!Q20+'G-2'!Q20+'G-4'!Q20</f>
        <v>339</v>
      </c>
      <c r="R20" s="46">
        <f>'G-1'!R20+'G-2'!R20+'G-4'!R20</f>
        <v>90</v>
      </c>
      <c r="S20" s="46">
        <f>'G-1'!S20+'G-2'!S20+'G-4'!S20</f>
        <v>7</v>
      </c>
      <c r="T20" s="8">
        <f t="shared" si="2"/>
        <v>731.5</v>
      </c>
      <c r="U20" s="2">
        <f t="shared" si="5"/>
        <v>3187.5</v>
      </c>
      <c r="W20" s="1"/>
      <c r="X20" s="1"/>
      <c r="Y20" s="1" t="s">
        <v>92</v>
      </c>
      <c r="Z20" s="51">
        <v>1888.5</v>
      </c>
      <c r="AA20" s="1" t="s">
        <v>70</v>
      </c>
      <c r="AB20" s="51">
        <v>0</v>
      </c>
    </row>
    <row r="21" spans="1:28" ht="24" customHeight="1" thickBot="1" x14ac:dyDescent="0.25">
      <c r="A21" s="19" t="s">
        <v>28</v>
      </c>
      <c r="B21" s="45">
        <f>'G-1'!B21+'G-2'!B21+'G-4'!B21</f>
        <v>188</v>
      </c>
      <c r="C21" s="45">
        <f>'G-1'!C21+'G-2'!C21+'G-4'!C21</f>
        <v>362</v>
      </c>
      <c r="D21" s="45">
        <f>'G-1'!D21+'G-2'!D21+'G-4'!D21</f>
        <v>78</v>
      </c>
      <c r="E21" s="45">
        <f>'G-1'!E21+'G-2'!E21+'G-4'!E21</f>
        <v>23</v>
      </c>
      <c r="F21" s="6">
        <f t="shared" si="0"/>
        <v>669.5</v>
      </c>
      <c r="G21" s="36"/>
      <c r="H21" s="20" t="s">
        <v>25</v>
      </c>
      <c r="I21" s="46">
        <f>'G-1'!I21+'G-2'!I21+'G-4'!I21</f>
        <v>254</v>
      </c>
      <c r="J21" s="46">
        <f>'G-1'!J21+'G-2'!J21+'G-4'!J21</f>
        <v>331</v>
      </c>
      <c r="K21" s="46">
        <f>'G-1'!K21+'G-2'!K21+'G-4'!K21</f>
        <v>87</v>
      </c>
      <c r="L21" s="46">
        <f>'G-1'!L21+'G-2'!L21+'G-4'!L21</f>
        <v>26</v>
      </c>
      <c r="M21" s="6">
        <f t="shared" si="1"/>
        <v>697</v>
      </c>
      <c r="N21" s="2">
        <f>M18+M19+M20+M21</f>
        <v>2693.5</v>
      </c>
      <c r="O21" s="21" t="s">
        <v>46</v>
      </c>
      <c r="P21" s="47">
        <f>'G-1'!P21+'G-2'!P21+'G-4'!P21</f>
        <v>372</v>
      </c>
      <c r="Q21" s="47">
        <f>'G-1'!Q21+'G-2'!Q21+'G-4'!Q21</f>
        <v>328</v>
      </c>
      <c r="R21" s="47">
        <f>'G-1'!R21+'G-2'!R21+'G-4'!R21</f>
        <v>94</v>
      </c>
      <c r="S21" s="47">
        <f>'G-1'!S21+'G-2'!S21+'G-4'!S21</f>
        <v>7</v>
      </c>
      <c r="T21" s="7">
        <f t="shared" si="2"/>
        <v>719.5</v>
      </c>
      <c r="U21" s="3">
        <f t="shared" si="5"/>
        <v>3033.5</v>
      </c>
      <c r="W21" s="1"/>
      <c r="X21" s="1"/>
      <c r="Y21" s="1" t="s">
        <v>71</v>
      </c>
      <c r="Z21" s="51">
        <v>1896</v>
      </c>
      <c r="AA21" s="1" t="s">
        <v>72</v>
      </c>
      <c r="AB21" s="51">
        <v>0</v>
      </c>
    </row>
    <row r="22" spans="1:28" ht="24" customHeight="1" thickBot="1" x14ac:dyDescent="0.25">
      <c r="A22" s="19" t="s">
        <v>1</v>
      </c>
      <c r="B22" s="45">
        <f>'G-1'!B22+'G-2'!B22+'G-4'!B22</f>
        <v>206</v>
      </c>
      <c r="C22" s="45">
        <f>'G-1'!C22+'G-2'!C22+'G-4'!C22</f>
        <v>358</v>
      </c>
      <c r="D22" s="45">
        <f>'G-1'!D22+'G-2'!D22+'G-4'!D22</f>
        <v>85</v>
      </c>
      <c r="E22" s="45">
        <f>'G-1'!E22+'G-2'!E22+'G-4'!E22</f>
        <v>24</v>
      </c>
      <c r="F22" s="6">
        <f t="shared" si="0"/>
        <v>691</v>
      </c>
      <c r="G22" s="2"/>
      <c r="H22" s="21" t="s">
        <v>26</v>
      </c>
      <c r="I22" s="46">
        <f>'G-1'!I22+'G-2'!I22+'G-4'!I22</f>
        <v>252</v>
      </c>
      <c r="J22" s="46">
        <f>'G-1'!J22+'G-2'!J22+'G-4'!J22</f>
        <v>325</v>
      </c>
      <c r="K22" s="46">
        <f>'G-1'!K22+'G-2'!K22+'G-4'!K22</f>
        <v>100</v>
      </c>
      <c r="L22" s="46">
        <f>'G-1'!L22+'G-2'!L22+'G-4'!L22</f>
        <v>25</v>
      </c>
      <c r="M22" s="6">
        <f t="shared" si="1"/>
        <v>713.5</v>
      </c>
      <c r="N22" s="3">
        <f>M19+M20+M21+M22</f>
        <v>2736</v>
      </c>
      <c r="O22" s="19"/>
      <c r="P22" s="45"/>
      <c r="Q22" s="45"/>
      <c r="R22" s="45"/>
      <c r="S22" s="45"/>
      <c r="T22" s="8"/>
      <c r="U22" s="34"/>
      <c r="W22" s="1"/>
      <c r="X22" s="1"/>
      <c r="Y22" s="1" t="s">
        <v>93</v>
      </c>
      <c r="Z22" s="51">
        <v>1946</v>
      </c>
      <c r="AA22" s="1"/>
      <c r="AB22" s="51"/>
    </row>
    <row r="23" spans="1:28" ht="13.5" customHeight="1" x14ac:dyDescent="0.2">
      <c r="A23" s="148" t="s">
        <v>47</v>
      </c>
      <c r="B23" s="149"/>
      <c r="C23" s="154" t="s">
        <v>50</v>
      </c>
      <c r="D23" s="155"/>
      <c r="E23" s="155"/>
      <c r="F23" s="156"/>
      <c r="G23" s="53">
        <f>MAX(G13:G19)</f>
        <v>3222.5</v>
      </c>
      <c r="H23" s="152" t="s">
        <v>48</v>
      </c>
      <c r="I23" s="153"/>
      <c r="J23" s="145" t="s">
        <v>50</v>
      </c>
      <c r="K23" s="146"/>
      <c r="L23" s="146"/>
      <c r="M23" s="147"/>
      <c r="N23" s="54">
        <f>MAX(N10:N22)</f>
        <v>2780</v>
      </c>
      <c r="O23" s="148" t="s">
        <v>49</v>
      </c>
      <c r="P23" s="149"/>
      <c r="Q23" s="154" t="s">
        <v>50</v>
      </c>
      <c r="R23" s="155"/>
      <c r="S23" s="155"/>
      <c r="T23" s="156"/>
      <c r="U23" s="53">
        <f>MAX(U13:U21)</f>
        <v>3270.5</v>
      </c>
      <c r="W23" s="1"/>
      <c r="X23" s="1"/>
      <c r="Y23" s="1"/>
      <c r="Z23" s="1"/>
      <c r="AA23" s="1"/>
      <c r="AB23" s="1"/>
    </row>
    <row r="24" spans="1:28" ht="13.5" customHeight="1" x14ac:dyDescent="0.2">
      <c r="A24" s="150"/>
      <c r="B24" s="151"/>
      <c r="C24" s="52" t="s">
        <v>73</v>
      </c>
      <c r="D24" s="55"/>
      <c r="E24" s="55"/>
      <c r="F24" s="56" t="s">
        <v>65</v>
      </c>
      <c r="G24" s="57"/>
      <c r="H24" s="150"/>
      <c r="I24" s="151"/>
      <c r="J24" s="52" t="s">
        <v>73</v>
      </c>
      <c r="K24" s="55"/>
      <c r="L24" s="55"/>
      <c r="M24" s="56" t="s">
        <v>76</v>
      </c>
      <c r="N24" s="57"/>
      <c r="O24" s="150"/>
      <c r="P24" s="151"/>
      <c r="Q24" s="52" t="s">
        <v>73</v>
      </c>
      <c r="R24" s="55"/>
      <c r="S24" s="55"/>
      <c r="T24" s="56" t="s">
        <v>86</v>
      </c>
      <c r="U24" s="57"/>
      <c r="W24" s="1"/>
      <c r="X24" s="1"/>
      <c r="Y24" s="58" t="s">
        <v>73</v>
      </c>
      <c r="Z24" s="1"/>
      <c r="AA24" s="1"/>
      <c r="AB24" s="1"/>
    </row>
    <row r="25" spans="1:28" ht="6.75" customHeight="1" x14ac:dyDescent="0.2">
      <c r="A25" s="22"/>
      <c r="B25" s="23"/>
      <c r="C25" s="23"/>
      <c r="D25" s="23"/>
      <c r="E25" s="23"/>
      <c r="F25" s="23"/>
      <c r="G25" s="24"/>
      <c r="H25" s="22"/>
      <c r="I25" s="25"/>
      <c r="J25" s="25"/>
      <c r="K25" s="23"/>
      <c r="L25" s="23"/>
      <c r="M25" s="23"/>
      <c r="N25" s="24"/>
      <c r="O25" s="22"/>
      <c r="P25" s="23"/>
      <c r="Q25" s="23"/>
      <c r="R25" s="23"/>
      <c r="S25" s="23"/>
      <c r="T25" s="23"/>
      <c r="U25" s="24"/>
    </row>
    <row r="26" spans="1:28" x14ac:dyDescent="0.2">
      <c r="A26" s="157" t="s">
        <v>51</v>
      </c>
      <c r="B26" s="157"/>
      <c r="C26" s="157"/>
      <c r="D26" s="157"/>
      <c r="E26" s="15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7"/>
      <c r="Q26" s="37"/>
      <c r="R26" s="38"/>
      <c r="S26" s="39"/>
      <c r="T26" s="40"/>
      <c r="U26" s="40"/>
    </row>
    <row r="27" spans="1:28" ht="12.7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6"/>
      <c r="Q27" s="26"/>
      <c r="R27" s="12"/>
      <c r="S27" s="27"/>
      <c r="T27" s="28"/>
      <c r="U27" s="28"/>
    </row>
    <row r="28" spans="1:28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1"/>
      <c r="S28" s="32"/>
      <c r="T28" s="33"/>
      <c r="U28" s="33"/>
    </row>
    <row r="29" spans="1:28" ht="9.7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1"/>
      <c r="S29" s="32"/>
      <c r="T29" s="33"/>
      <c r="U29" s="33"/>
    </row>
    <row r="30" spans="1:28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5"/>
      <c r="Q30" s="5"/>
      <c r="R30" s="5"/>
      <c r="S30" s="5"/>
      <c r="T30" s="5"/>
      <c r="U30" s="5"/>
    </row>
    <row r="31" spans="1:28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28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23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3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3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3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3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3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23" ht="6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23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23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2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3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3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W44" s="1" t="s">
        <v>27</v>
      </c>
    </row>
    <row r="45" spans="1:23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W45" s="1" t="s">
        <v>28</v>
      </c>
    </row>
    <row r="46" spans="1:23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W46" s="1" t="s">
        <v>1</v>
      </c>
    </row>
    <row r="47" spans="1:23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W47" s="1" t="s">
        <v>4</v>
      </c>
    </row>
    <row r="48" spans="1:23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W48" s="1" t="s">
        <v>5</v>
      </c>
    </row>
    <row r="49" spans="1:23" ht="6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W49" s="1" t="s">
        <v>6</v>
      </c>
    </row>
    <row r="50" spans="1:23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W50" s="1" t="s">
        <v>7</v>
      </c>
    </row>
    <row r="51" spans="1:23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W51" s="1" t="s">
        <v>9</v>
      </c>
    </row>
    <row r="52" spans="1:23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W52" s="1" t="s">
        <v>12</v>
      </c>
    </row>
    <row r="53" spans="1:23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W53" s="1" t="s">
        <v>15</v>
      </c>
    </row>
    <row r="54" spans="1:23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W54" s="1" t="s">
        <v>18</v>
      </c>
    </row>
    <row r="55" spans="1:23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W55" s="1" t="s">
        <v>20</v>
      </c>
    </row>
    <row r="56" spans="1:23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W56" s="1" t="s">
        <v>22</v>
      </c>
    </row>
    <row r="57" spans="1:23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W57" s="1" t="s">
        <v>24</v>
      </c>
    </row>
    <row r="58" spans="1:23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W58" s="1" t="s">
        <v>25</v>
      </c>
    </row>
    <row r="59" spans="1:23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W59" s="1" t="s">
        <v>26</v>
      </c>
    </row>
    <row r="60" spans="1:23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3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3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3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3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</sheetData>
  <mergeCells count="29">
    <mergeCell ref="H23:I24"/>
    <mergeCell ref="A26:E26"/>
    <mergeCell ref="B8:E8"/>
    <mergeCell ref="G8:G9"/>
    <mergeCell ref="F8:F9"/>
    <mergeCell ref="A23:B24"/>
    <mergeCell ref="C23:F23"/>
    <mergeCell ref="A8:A9"/>
    <mergeCell ref="E7:K7"/>
    <mergeCell ref="T8:T9"/>
    <mergeCell ref="O8:O9"/>
    <mergeCell ref="N8:N9"/>
    <mergeCell ref="H8:H9"/>
    <mergeCell ref="Q23:T23"/>
    <mergeCell ref="J23:M23"/>
    <mergeCell ref="O23:P24"/>
    <mergeCell ref="A3:U3"/>
    <mergeCell ref="S6:U6"/>
    <mergeCell ref="E5:H5"/>
    <mergeCell ref="D6:H6"/>
    <mergeCell ref="L6:N6"/>
    <mergeCell ref="P6:R6"/>
    <mergeCell ref="A5:C5"/>
    <mergeCell ref="A6:C6"/>
    <mergeCell ref="U8:U9"/>
    <mergeCell ref="I6:K6"/>
    <mergeCell ref="P8:S8"/>
    <mergeCell ref="I8:L8"/>
    <mergeCell ref="M8:M9"/>
  </mergeCells>
  <phoneticPr fontId="0" type="noConversion"/>
  <printOptions horizontalCentered="1" verticalCentered="1"/>
  <pageMargins left="0.56000000000000005" right="0.39370078740157483" top="0.33" bottom="0.39370078740157483" header="0" footer="0"/>
  <pageSetup scale="88"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L9" sqref="L9"/>
    </sheetView>
  </sheetViews>
  <sheetFormatPr baseColWidth="10" defaultRowHeight="12.75" x14ac:dyDescent="0.2"/>
  <cols>
    <col min="1" max="1" width="10.140625" customWidth="1"/>
    <col min="2" max="2" width="10.85546875" customWidth="1"/>
    <col min="3" max="3" width="10.28515625" customWidth="1"/>
    <col min="4" max="4" width="13.140625" customWidth="1"/>
    <col min="5" max="5" width="8.140625" customWidth="1"/>
    <col min="6" max="6" width="8" customWidth="1"/>
    <col min="7" max="7" width="6.85546875" customWidth="1"/>
    <col min="8" max="8" width="8.85546875" customWidth="1"/>
    <col min="9" max="9" width="10" customWidth="1"/>
  </cols>
  <sheetData>
    <row r="1" spans="1:10" ht="24.75" customHeight="1" x14ac:dyDescent="0.2">
      <c r="A1" s="72" t="s">
        <v>31</v>
      </c>
      <c r="B1" s="72"/>
      <c r="C1" s="72"/>
      <c r="D1" s="72"/>
      <c r="E1" s="72"/>
      <c r="F1" s="73"/>
      <c r="G1" s="73"/>
      <c r="H1" s="73"/>
      <c r="I1" s="73"/>
      <c r="J1" s="73"/>
    </row>
    <row r="2" spans="1:10" ht="18.75" x14ac:dyDescent="0.2">
      <c r="A2" s="177" t="s">
        <v>112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ht="15" x14ac:dyDescent="0.2">
      <c r="A3" s="74"/>
      <c r="B3" s="74"/>
      <c r="C3" s="73"/>
      <c r="D3" s="73"/>
      <c r="E3" s="73"/>
      <c r="F3" s="73"/>
      <c r="G3" s="73"/>
      <c r="H3" s="73"/>
      <c r="I3" s="75"/>
      <c r="J3" s="76"/>
    </row>
    <row r="4" spans="1:10" x14ac:dyDescent="0.2">
      <c r="A4" s="178" t="s">
        <v>113</v>
      </c>
      <c r="B4" s="178"/>
      <c r="C4" s="179" t="s">
        <v>60</v>
      </c>
      <c r="D4" s="179"/>
      <c r="E4" s="179"/>
      <c r="F4" s="77"/>
      <c r="G4" s="73"/>
      <c r="H4" s="73"/>
      <c r="I4" s="73"/>
      <c r="J4" s="73"/>
    </row>
    <row r="5" spans="1:10" x14ac:dyDescent="0.2">
      <c r="A5" s="132" t="s">
        <v>56</v>
      </c>
      <c r="B5" s="132"/>
      <c r="C5" s="180" t="str">
        <f>'G-1'!D5</f>
        <v>CALLE 30 X CARRERA 43</v>
      </c>
      <c r="D5" s="180"/>
      <c r="E5" s="180"/>
      <c r="F5" s="78"/>
      <c r="G5" s="79"/>
      <c r="H5" s="70" t="s">
        <v>53</v>
      </c>
      <c r="I5" s="181">
        <f>'G-1'!L5</f>
        <v>2104</v>
      </c>
      <c r="J5" s="181"/>
    </row>
    <row r="6" spans="1:10" x14ac:dyDescent="0.2">
      <c r="A6" s="132" t="s">
        <v>114</v>
      </c>
      <c r="B6" s="132"/>
      <c r="C6" s="166" t="s">
        <v>152</v>
      </c>
      <c r="D6" s="166"/>
      <c r="E6" s="166"/>
      <c r="F6" s="78"/>
      <c r="G6" s="79"/>
      <c r="H6" s="70" t="s">
        <v>58</v>
      </c>
      <c r="I6" s="167">
        <f>'G-1'!S6</f>
        <v>42375</v>
      </c>
      <c r="J6" s="167"/>
    </row>
    <row r="7" spans="1:10" x14ac:dyDescent="0.2">
      <c r="A7" s="80"/>
      <c r="B7" s="80"/>
      <c r="C7" s="168"/>
      <c r="D7" s="168"/>
      <c r="E7" s="168"/>
      <c r="F7" s="168"/>
      <c r="G7" s="77"/>
      <c r="H7" s="81"/>
      <c r="I7" s="82"/>
      <c r="J7" s="73"/>
    </row>
    <row r="8" spans="1:10" x14ac:dyDescent="0.2">
      <c r="A8" s="169" t="s">
        <v>115</v>
      </c>
      <c r="B8" s="171" t="s">
        <v>116</v>
      </c>
      <c r="C8" s="169" t="s">
        <v>117</v>
      </c>
      <c r="D8" s="171" t="s">
        <v>118</v>
      </c>
      <c r="E8" s="83" t="s">
        <v>119</v>
      </c>
      <c r="F8" s="84" t="s">
        <v>120</v>
      </c>
      <c r="G8" s="85" t="s">
        <v>121</v>
      </c>
      <c r="H8" s="84" t="s">
        <v>122</v>
      </c>
      <c r="I8" s="173" t="s">
        <v>123</v>
      </c>
      <c r="J8" s="175" t="s">
        <v>124</v>
      </c>
    </row>
    <row r="9" spans="1:10" x14ac:dyDescent="0.2">
      <c r="A9" s="170"/>
      <c r="B9" s="172"/>
      <c r="C9" s="170"/>
      <c r="D9" s="172"/>
      <c r="E9" s="86" t="s">
        <v>52</v>
      </c>
      <c r="F9" s="87" t="s">
        <v>0</v>
      </c>
      <c r="G9" s="88" t="s">
        <v>2</v>
      </c>
      <c r="H9" s="87" t="s">
        <v>3</v>
      </c>
      <c r="I9" s="174"/>
      <c r="J9" s="176"/>
    </row>
    <row r="10" spans="1:10" x14ac:dyDescent="0.2">
      <c r="A10" s="160" t="s">
        <v>125</v>
      </c>
      <c r="B10" s="163">
        <v>3</v>
      </c>
      <c r="C10" s="89"/>
      <c r="D10" s="90" t="s">
        <v>126</v>
      </c>
      <c r="E10" s="50">
        <v>0</v>
      </c>
      <c r="F10" s="50">
        <v>0</v>
      </c>
      <c r="G10" s="50">
        <v>0</v>
      </c>
      <c r="H10" s="50">
        <v>0</v>
      </c>
      <c r="I10" s="50">
        <f>E10*0.5+F10+G10*2+H10*2.5</f>
        <v>0</v>
      </c>
      <c r="J10" s="91" t="str">
        <f>IF(I10=0,"0,00",I10/SUM(I10:I12)*100)</f>
        <v>0,00</v>
      </c>
    </row>
    <row r="11" spans="1:10" x14ac:dyDescent="0.2">
      <c r="A11" s="161"/>
      <c r="B11" s="164"/>
      <c r="C11" s="89" t="s">
        <v>127</v>
      </c>
      <c r="D11" s="92" t="s">
        <v>128</v>
      </c>
      <c r="E11" s="93">
        <v>171</v>
      </c>
      <c r="F11" s="93">
        <v>229</v>
      </c>
      <c r="G11" s="93">
        <v>81</v>
      </c>
      <c r="H11" s="93">
        <v>6</v>
      </c>
      <c r="I11" s="93">
        <f t="shared" ref="I11:I45" si="0">E11*0.5+F11+G11*2+H11*2.5</f>
        <v>491.5</v>
      </c>
      <c r="J11" s="94">
        <f>IF(I11=0,"0,00",I11/SUM(I10:I12)*100)</f>
        <v>92.735849056603769</v>
      </c>
    </row>
    <row r="12" spans="1:10" x14ac:dyDescent="0.2">
      <c r="A12" s="161"/>
      <c r="B12" s="164"/>
      <c r="C12" s="95" t="s">
        <v>137</v>
      </c>
      <c r="D12" s="96" t="s">
        <v>129</v>
      </c>
      <c r="E12" s="49">
        <v>3</v>
      </c>
      <c r="F12" s="49">
        <v>17</v>
      </c>
      <c r="G12" s="49">
        <v>10</v>
      </c>
      <c r="H12" s="49">
        <v>0</v>
      </c>
      <c r="I12" s="97">
        <f t="shared" si="0"/>
        <v>38.5</v>
      </c>
      <c r="J12" s="98">
        <f>IF(I12=0,"0,00",I12/SUM(I10:I12)*100)</f>
        <v>7.2641509433962259</v>
      </c>
    </row>
    <row r="13" spans="1:10" x14ac:dyDescent="0.2">
      <c r="A13" s="161"/>
      <c r="B13" s="164"/>
      <c r="C13" s="99"/>
      <c r="D13" s="90" t="s">
        <v>126</v>
      </c>
      <c r="E13" s="50">
        <v>0</v>
      </c>
      <c r="F13" s="50">
        <v>0</v>
      </c>
      <c r="G13" s="50">
        <v>0</v>
      </c>
      <c r="H13" s="50">
        <v>0</v>
      </c>
      <c r="I13" s="50">
        <f t="shared" si="0"/>
        <v>0</v>
      </c>
      <c r="J13" s="91" t="str">
        <f>IF(I13=0,"0,00",I13/SUM(I13:I15)*100)</f>
        <v>0,00</v>
      </c>
    </row>
    <row r="14" spans="1:10" x14ac:dyDescent="0.2">
      <c r="A14" s="161"/>
      <c r="B14" s="164"/>
      <c r="C14" s="89" t="s">
        <v>130</v>
      </c>
      <c r="D14" s="92" t="s">
        <v>128</v>
      </c>
      <c r="E14" s="93">
        <v>176</v>
      </c>
      <c r="F14" s="93">
        <v>241</v>
      </c>
      <c r="G14" s="93">
        <v>74</v>
      </c>
      <c r="H14" s="93">
        <v>13</v>
      </c>
      <c r="I14" s="93">
        <f t="shared" si="0"/>
        <v>509.5</v>
      </c>
      <c r="J14" s="94">
        <f>IF(I14=0,"0,00",I14/SUM(I13:I15)*100)</f>
        <v>95.680751173708927</v>
      </c>
    </row>
    <row r="15" spans="1:10" x14ac:dyDescent="0.2">
      <c r="A15" s="161"/>
      <c r="B15" s="164"/>
      <c r="C15" s="95" t="s">
        <v>138</v>
      </c>
      <c r="D15" s="96" t="s">
        <v>129</v>
      </c>
      <c r="E15" s="49">
        <v>4</v>
      </c>
      <c r="F15" s="49">
        <v>13</v>
      </c>
      <c r="G15" s="49">
        <v>4</v>
      </c>
      <c r="H15" s="49">
        <v>0</v>
      </c>
      <c r="I15" s="97">
        <f t="shared" si="0"/>
        <v>23</v>
      </c>
      <c r="J15" s="98">
        <f>IF(I15=0,"0,00",I15/SUM(I13:I15)*100)</f>
        <v>4.31924882629108</v>
      </c>
    </row>
    <row r="16" spans="1:10" x14ac:dyDescent="0.2">
      <c r="A16" s="161"/>
      <c r="B16" s="164"/>
      <c r="C16" s="99"/>
      <c r="D16" s="90" t="s">
        <v>126</v>
      </c>
      <c r="E16" s="50">
        <v>0</v>
      </c>
      <c r="F16" s="50">
        <v>0</v>
      </c>
      <c r="G16" s="50">
        <v>0</v>
      </c>
      <c r="H16" s="50">
        <v>0</v>
      </c>
      <c r="I16" s="50">
        <f t="shared" si="0"/>
        <v>0</v>
      </c>
      <c r="J16" s="91" t="str">
        <f>IF(I16=0,"0,00",I16/SUM(I16:I18)*100)</f>
        <v>0,00</v>
      </c>
    </row>
    <row r="17" spans="1:10" x14ac:dyDescent="0.2">
      <c r="A17" s="161"/>
      <c r="B17" s="164"/>
      <c r="C17" s="89" t="s">
        <v>131</v>
      </c>
      <c r="D17" s="92" t="s">
        <v>128</v>
      </c>
      <c r="E17" s="93">
        <v>469</v>
      </c>
      <c r="F17" s="93">
        <v>282</v>
      </c>
      <c r="G17" s="93">
        <v>95</v>
      </c>
      <c r="H17" s="93">
        <v>7</v>
      </c>
      <c r="I17" s="93">
        <f t="shared" si="0"/>
        <v>724</v>
      </c>
      <c r="J17" s="94">
        <f>IF(I17=0,"0,00",I17/SUM(I16:I18)*100)</f>
        <v>97.246474143720619</v>
      </c>
    </row>
    <row r="18" spans="1:10" x14ac:dyDescent="0.2">
      <c r="A18" s="162"/>
      <c r="B18" s="165"/>
      <c r="C18" s="100" t="s">
        <v>139</v>
      </c>
      <c r="D18" s="96" t="s">
        <v>129</v>
      </c>
      <c r="E18" s="49">
        <v>3</v>
      </c>
      <c r="F18" s="49">
        <v>9</v>
      </c>
      <c r="G18" s="49">
        <v>5</v>
      </c>
      <c r="H18" s="49">
        <v>0</v>
      </c>
      <c r="I18" s="97">
        <f t="shared" si="0"/>
        <v>20.5</v>
      </c>
      <c r="J18" s="98">
        <f>IF(I18=0,"0,00",I18/SUM(I16:I18)*100)</f>
        <v>2.7535258562793823</v>
      </c>
    </row>
    <row r="19" spans="1:10" x14ac:dyDescent="0.2">
      <c r="A19" s="160" t="s">
        <v>132</v>
      </c>
      <c r="B19" s="163">
        <v>3</v>
      </c>
      <c r="C19" s="101"/>
      <c r="D19" s="90" t="s">
        <v>126</v>
      </c>
      <c r="E19" s="50">
        <v>0</v>
      </c>
      <c r="F19" s="50">
        <v>0</v>
      </c>
      <c r="G19" s="50">
        <v>0</v>
      </c>
      <c r="H19" s="50">
        <v>0</v>
      </c>
      <c r="I19" s="50">
        <f t="shared" si="0"/>
        <v>0</v>
      </c>
      <c r="J19" s="91" t="str">
        <f>IF(I19=0,"0,00",I19/SUM(I19:I21)*100)</f>
        <v>0,00</v>
      </c>
    </row>
    <row r="20" spans="1:10" x14ac:dyDescent="0.2">
      <c r="A20" s="161"/>
      <c r="B20" s="164"/>
      <c r="C20" s="89" t="s">
        <v>127</v>
      </c>
      <c r="D20" s="92" t="s">
        <v>128</v>
      </c>
      <c r="E20" s="93">
        <v>242</v>
      </c>
      <c r="F20" s="93">
        <v>336</v>
      </c>
      <c r="G20" s="93">
        <v>71</v>
      </c>
      <c r="H20" s="93">
        <v>29</v>
      </c>
      <c r="I20" s="93">
        <f t="shared" si="0"/>
        <v>671.5</v>
      </c>
      <c r="J20" s="94">
        <f>IF(I20=0,"0,00",I20/SUM(I19:I21)*100)</f>
        <v>100</v>
      </c>
    </row>
    <row r="21" spans="1:10" x14ac:dyDescent="0.2">
      <c r="A21" s="161"/>
      <c r="B21" s="164"/>
      <c r="C21" s="95" t="s">
        <v>140</v>
      </c>
      <c r="D21" s="96" t="s">
        <v>129</v>
      </c>
      <c r="E21" s="49">
        <v>0</v>
      </c>
      <c r="F21" s="49">
        <v>0</v>
      </c>
      <c r="G21" s="49">
        <v>0</v>
      </c>
      <c r="H21" s="49">
        <v>0</v>
      </c>
      <c r="I21" s="97">
        <f t="shared" si="0"/>
        <v>0</v>
      </c>
      <c r="J21" s="98" t="str">
        <f>IF(I21=0,"0,00",I21/SUM(I19:I21)*100)</f>
        <v>0,00</v>
      </c>
    </row>
    <row r="22" spans="1:10" x14ac:dyDescent="0.2">
      <c r="A22" s="161"/>
      <c r="B22" s="164"/>
      <c r="C22" s="99"/>
      <c r="D22" s="90" t="s">
        <v>126</v>
      </c>
      <c r="E22" s="50">
        <v>0</v>
      </c>
      <c r="F22" s="50">
        <v>0</v>
      </c>
      <c r="G22" s="50">
        <v>0</v>
      </c>
      <c r="H22" s="50">
        <v>0</v>
      </c>
      <c r="I22" s="50">
        <f t="shared" si="0"/>
        <v>0</v>
      </c>
      <c r="J22" s="91" t="str">
        <f>IF(I22=0,"0,00",I22/SUM(I22:I24)*100)</f>
        <v>0,00</v>
      </c>
    </row>
    <row r="23" spans="1:10" x14ac:dyDescent="0.2">
      <c r="A23" s="161"/>
      <c r="B23" s="164"/>
      <c r="C23" s="89" t="s">
        <v>130</v>
      </c>
      <c r="D23" s="92" t="s">
        <v>128</v>
      </c>
      <c r="E23" s="93">
        <v>293</v>
      </c>
      <c r="F23" s="93">
        <v>336</v>
      </c>
      <c r="G23" s="93">
        <v>87</v>
      </c>
      <c r="H23" s="93">
        <v>35</v>
      </c>
      <c r="I23" s="93">
        <f t="shared" si="0"/>
        <v>744</v>
      </c>
      <c r="J23" s="94">
        <f>IF(I23=0,"0,00",I23/SUM(I22:I24)*100)</f>
        <v>100</v>
      </c>
    </row>
    <row r="24" spans="1:10" x14ac:dyDescent="0.2">
      <c r="A24" s="161"/>
      <c r="B24" s="164"/>
      <c r="C24" s="95" t="s">
        <v>141</v>
      </c>
      <c r="D24" s="96" t="s">
        <v>129</v>
      </c>
      <c r="E24" s="49">
        <v>0</v>
      </c>
      <c r="F24" s="49">
        <v>0</v>
      </c>
      <c r="G24" s="49">
        <v>0</v>
      </c>
      <c r="H24" s="49">
        <v>0</v>
      </c>
      <c r="I24" s="97">
        <f t="shared" si="0"/>
        <v>0</v>
      </c>
      <c r="J24" s="98" t="str">
        <f>IF(I24=0,"0,00",I24/SUM(I22:I24)*100)</f>
        <v>0,00</v>
      </c>
    </row>
    <row r="25" spans="1:10" x14ac:dyDescent="0.2">
      <c r="A25" s="161"/>
      <c r="B25" s="164"/>
      <c r="C25" s="99"/>
      <c r="D25" s="90" t="s">
        <v>126</v>
      </c>
      <c r="E25" s="50">
        <v>0</v>
      </c>
      <c r="F25" s="50">
        <v>0</v>
      </c>
      <c r="G25" s="50">
        <v>0</v>
      </c>
      <c r="H25" s="50">
        <v>0</v>
      </c>
      <c r="I25" s="50">
        <f t="shared" si="0"/>
        <v>0</v>
      </c>
      <c r="J25" s="91" t="str">
        <f>IF(I25=0,"0,00",I25/SUM(I25:I27)*100)</f>
        <v>0,00</v>
      </c>
    </row>
    <row r="26" spans="1:10" x14ac:dyDescent="0.2">
      <c r="A26" s="161"/>
      <c r="B26" s="164"/>
      <c r="C26" s="89" t="s">
        <v>131</v>
      </c>
      <c r="D26" s="92" t="s">
        <v>128</v>
      </c>
      <c r="E26" s="93">
        <v>260</v>
      </c>
      <c r="F26" s="93">
        <v>352</v>
      </c>
      <c r="G26" s="93">
        <v>78</v>
      </c>
      <c r="H26" s="93">
        <v>6</v>
      </c>
      <c r="I26" s="93">
        <f t="shared" si="0"/>
        <v>653</v>
      </c>
      <c r="J26" s="94">
        <f>IF(I26=0,"0,00",I26/SUM(I25:I27)*100)</f>
        <v>100</v>
      </c>
    </row>
    <row r="27" spans="1:10" x14ac:dyDescent="0.2">
      <c r="A27" s="162"/>
      <c r="B27" s="165"/>
      <c r="C27" s="100" t="s">
        <v>142</v>
      </c>
      <c r="D27" s="96" t="s">
        <v>129</v>
      </c>
      <c r="E27" s="49">
        <v>0</v>
      </c>
      <c r="F27" s="49">
        <v>0</v>
      </c>
      <c r="G27" s="49">
        <v>0</v>
      </c>
      <c r="H27" s="49">
        <v>0</v>
      </c>
      <c r="I27" s="97">
        <f t="shared" si="0"/>
        <v>0</v>
      </c>
      <c r="J27" s="98" t="str">
        <f>IF(I27=0,"0,00",I27/SUM(I25:I27)*100)</f>
        <v>0,00</v>
      </c>
    </row>
    <row r="28" spans="1:10" x14ac:dyDescent="0.2">
      <c r="A28" s="160" t="s">
        <v>133</v>
      </c>
      <c r="B28" s="163"/>
      <c r="C28" s="101"/>
      <c r="D28" s="90" t="s">
        <v>126</v>
      </c>
      <c r="E28" s="124">
        <v>0</v>
      </c>
      <c r="F28" s="124">
        <v>0</v>
      </c>
      <c r="G28" s="124">
        <v>0</v>
      </c>
      <c r="H28" s="124">
        <v>0</v>
      </c>
      <c r="I28" s="50">
        <f t="shared" si="0"/>
        <v>0</v>
      </c>
      <c r="J28" s="91" t="str">
        <f>IF(I28=0,"0,00",I28/SUM(I28:I30)*100)</f>
        <v>0,00</v>
      </c>
    </row>
    <row r="29" spans="1:10" x14ac:dyDescent="0.2">
      <c r="A29" s="161"/>
      <c r="B29" s="164"/>
      <c r="C29" s="89" t="s">
        <v>127</v>
      </c>
      <c r="D29" s="92" t="s">
        <v>128</v>
      </c>
      <c r="E29" s="124">
        <v>0</v>
      </c>
      <c r="F29" s="124">
        <v>0</v>
      </c>
      <c r="G29" s="124">
        <v>0</v>
      </c>
      <c r="H29" s="124">
        <v>0</v>
      </c>
      <c r="I29" s="93">
        <f t="shared" si="0"/>
        <v>0</v>
      </c>
      <c r="J29" s="94" t="str">
        <f>IF(I29=0,"0,00",I29/SUM(I28:I30)*100)</f>
        <v>0,00</v>
      </c>
    </row>
    <row r="30" spans="1:10" x14ac:dyDescent="0.2">
      <c r="A30" s="161"/>
      <c r="B30" s="164"/>
      <c r="C30" s="95" t="s">
        <v>143</v>
      </c>
      <c r="D30" s="96" t="s">
        <v>129</v>
      </c>
      <c r="E30" s="124">
        <v>0</v>
      </c>
      <c r="F30" s="124">
        <v>0</v>
      </c>
      <c r="G30" s="124">
        <v>0</v>
      </c>
      <c r="H30" s="124">
        <v>0</v>
      </c>
      <c r="I30" s="97">
        <f t="shared" si="0"/>
        <v>0</v>
      </c>
      <c r="J30" s="98" t="str">
        <f>IF(I30=0,"0,00",I30/SUM(I28:I30)*100)</f>
        <v>0,00</v>
      </c>
    </row>
    <row r="31" spans="1:10" x14ac:dyDescent="0.2">
      <c r="A31" s="161"/>
      <c r="B31" s="164"/>
      <c r="C31" s="99"/>
      <c r="D31" s="90" t="s">
        <v>126</v>
      </c>
      <c r="E31" s="124">
        <v>0</v>
      </c>
      <c r="F31" s="124">
        <v>0</v>
      </c>
      <c r="G31" s="124">
        <v>0</v>
      </c>
      <c r="H31" s="124">
        <v>0</v>
      </c>
      <c r="I31" s="50">
        <f t="shared" si="0"/>
        <v>0</v>
      </c>
      <c r="J31" s="91" t="str">
        <f>IF(I31=0,"0,00",I31/SUM(I31:I33)*100)</f>
        <v>0,00</v>
      </c>
    </row>
    <row r="32" spans="1:10" x14ac:dyDescent="0.2">
      <c r="A32" s="161"/>
      <c r="B32" s="164"/>
      <c r="C32" s="89" t="s">
        <v>130</v>
      </c>
      <c r="D32" s="92" t="s">
        <v>128</v>
      </c>
      <c r="E32" s="124">
        <v>0</v>
      </c>
      <c r="F32" s="124">
        <v>0</v>
      </c>
      <c r="G32" s="124">
        <v>0</v>
      </c>
      <c r="H32" s="124">
        <v>0</v>
      </c>
      <c r="I32" s="93">
        <f t="shared" si="0"/>
        <v>0</v>
      </c>
      <c r="J32" s="94" t="str">
        <f>IF(I32=0,"0,00",I32/SUM(I31:I33)*100)</f>
        <v>0,00</v>
      </c>
    </row>
    <row r="33" spans="1:10" x14ac:dyDescent="0.2">
      <c r="A33" s="161"/>
      <c r="B33" s="164"/>
      <c r="C33" s="95" t="s">
        <v>144</v>
      </c>
      <c r="D33" s="96" t="s">
        <v>129</v>
      </c>
      <c r="E33" s="124">
        <v>0</v>
      </c>
      <c r="F33" s="124">
        <v>0</v>
      </c>
      <c r="G33" s="124">
        <v>0</v>
      </c>
      <c r="H33" s="124">
        <v>0</v>
      </c>
      <c r="I33" s="97">
        <f t="shared" si="0"/>
        <v>0</v>
      </c>
      <c r="J33" s="98" t="str">
        <f>IF(I33=0,"0,00",I33/SUM(I31:I33)*100)</f>
        <v>0,00</v>
      </c>
    </row>
    <row r="34" spans="1:10" x14ac:dyDescent="0.2">
      <c r="A34" s="161"/>
      <c r="B34" s="164"/>
      <c r="C34" s="99"/>
      <c r="D34" s="90" t="s">
        <v>126</v>
      </c>
      <c r="E34" s="124">
        <v>0</v>
      </c>
      <c r="F34" s="124">
        <v>0</v>
      </c>
      <c r="G34" s="124">
        <v>0</v>
      </c>
      <c r="H34" s="124">
        <v>0</v>
      </c>
      <c r="I34" s="50">
        <f t="shared" si="0"/>
        <v>0</v>
      </c>
      <c r="J34" s="91" t="str">
        <f>IF(I34=0,"0,00",I34/SUM(I34:I36)*100)</f>
        <v>0,00</v>
      </c>
    </row>
    <row r="35" spans="1:10" x14ac:dyDescent="0.2">
      <c r="A35" s="161"/>
      <c r="B35" s="164"/>
      <c r="C35" s="89" t="s">
        <v>131</v>
      </c>
      <c r="D35" s="92" t="s">
        <v>128</v>
      </c>
      <c r="E35" s="124">
        <v>0</v>
      </c>
      <c r="F35" s="124">
        <v>0</v>
      </c>
      <c r="G35" s="124">
        <v>0</v>
      </c>
      <c r="H35" s="124">
        <v>0</v>
      </c>
      <c r="I35" s="93">
        <f t="shared" si="0"/>
        <v>0</v>
      </c>
      <c r="J35" s="94" t="str">
        <f>IF(I35=0,"0,00",I35/SUM(I34:I36)*100)</f>
        <v>0,00</v>
      </c>
    </row>
    <row r="36" spans="1:10" x14ac:dyDescent="0.2">
      <c r="A36" s="162"/>
      <c r="B36" s="165"/>
      <c r="C36" s="100" t="s">
        <v>145</v>
      </c>
      <c r="D36" s="96" t="s">
        <v>129</v>
      </c>
      <c r="E36" s="124">
        <v>0</v>
      </c>
      <c r="F36" s="124">
        <v>0</v>
      </c>
      <c r="G36" s="124">
        <v>0</v>
      </c>
      <c r="H36" s="124">
        <v>0</v>
      </c>
      <c r="I36" s="97">
        <f t="shared" si="0"/>
        <v>0</v>
      </c>
      <c r="J36" s="98" t="str">
        <f>IF(I36=0,"0,00",I36/SUM(I34:I36)*100)</f>
        <v>0,00</v>
      </c>
    </row>
    <row r="37" spans="1:10" x14ac:dyDescent="0.2">
      <c r="A37" s="160" t="s">
        <v>134</v>
      </c>
      <c r="B37" s="163">
        <v>3</v>
      </c>
      <c r="C37" s="101"/>
      <c r="D37" s="90" t="s">
        <v>126</v>
      </c>
      <c r="E37" s="50">
        <v>34</v>
      </c>
      <c r="F37" s="50">
        <v>71</v>
      </c>
      <c r="G37" s="50">
        <v>1</v>
      </c>
      <c r="H37" s="50">
        <v>3</v>
      </c>
      <c r="I37" s="50">
        <f t="shared" si="0"/>
        <v>97.5</v>
      </c>
      <c r="J37" s="91">
        <f>IF(I37=0,"0,00",I37/SUM(I37:I39)*100)</f>
        <v>57.184750733137832</v>
      </c>
    </row>
    <row r="38" spans="1:10" x14ac:dyDescent="0.2">
      <c r="A38" s="161"/>
      <c r="B38" s="164"/>
      <c r="C38" s="89" t="s">
        <v>127</v>
      </c>
      <c r="D38" s="92" t="s">
        <v>128</v>
      </c>
      <c r="E38" s="93">
        <v>3</v>
      </c>
      <c r="F38" s="93">
        <v>5</v>
      </c>
      <c r="G38" s="93">
        <v>10</v>
      </c>
      <c r="H38" s="93">
        <v>1</v>
      </c>
      <c r="I38" s="93">
        <f t="shared" si="0"/>
        <v>29</v>
      </c>
      <c r="J38" s="94">
        <f>IF(I38=0,"0,00",I38/SUM(I37:I39)*100)</f>
        <v>17.008797653958943</v>
      </c>
    </row>
    <row r="39" spans="1:10" x14ac:dyDescent="0.2">
      <c r="A39" s="161"/>
      <c r="B39" s="164"/>
      <c r="C39" s="95" t="s">
        <v>146</v>
      </c>
      <c r="D39" s="96" t="s">
        <v>129</v>
      </c>
      <c r="E39" s="49">
        <v>14</v>
      </c>
      <c r="F39" s="49">
        <v>26</v>
      </c>
      <c r="G39" s="49">
        <v>3</v>
      </c>
      <c r="H39" s="49">
        <v>2</v>
      </c>
      <c r="I39" s="97">
        <f t="shared" si="0"/>
        <v>44</v>
      </c>
      <c r="J39" s="98">
        <f>IF(I39=0,"0,00",I39/SUM(I37:I39)*100)</f>
        <v>25.806451612903224</v>
      </c>
    </row>
    <row r="40" spans="1:10" x14ac:dyDescent="0.2">
      <c r="A40" s="161"/>
      <c r="B40" s="164"/>
      <c r="C40" s="99"/>
      <c r="D40" s="90" t="s">
        <v>126</v>
      </c>
      <c r="E40" s="50">
        <v>31</v>
      </c>
      <c r="F40" s="50">
        <v>53</v>
      </c>
      <c r="G40" s="50">
        <v>4</v>
      </c>
      <c r="H40" s="50">
        <v>2</v>
      </c>
      <c r="I40" s="50">
        <f t="shared" si="0"/>
        <v>81.5</v>
      </c>
      <c r="J40" s="91">
        <f>IF(I40=0,"0,00",I40/SUM(I40:I42)*100)</f>
        <v>60.820895522388064</v>
      </c>
    </row>
    <row r="41" spans="1:10" x14ac:dyDescent="0.2">
      <c r="A41" s="161"/>
      <c r="B41" s="164"/>
      <c r="C41" s="89" t="s">
        <v>130</v>
      </c>
      <c r="D41" s="92" t="s">
        <v>128</v>
      </c>
      <c r="E41" s="93">
        <v>1</v>
      </c>
      <c r="F41" s="93">
        <v>4</v>
      </c>
      <c r="G41" s="93">
        <v>17</v>
      </c>
      <c r="H41" s="93">
        <v>0</v>
      </c>
      <c r="I41" s="93">
        <f t="shared" si="0"/>
        <v>38.5</v>
      </c>
      <c r="J41" s="94">
        <f>IF(I41=0,"0,00",I41/SUM(I40:I42)*100)</f>
        <v>28.731343283582088</v>
      </c>
    </row>
    <row r="42" spans="1:10" x14ac:dyDescent="0.2">
      <c r="A42" s="161"/>
      <c r="B42" s="164"/>
      <c r="C42" s="95" t="s">
        <v>147</v>
      </c>
      <c r="D42" s="96" t="s">
        <v>129</v>
      </c>
      <c r="E42" s="49">
        <v>1</v>
      </c>
      <c r="F42" s="49">
        <v>9</v>
      </c>
      <c r="G42" s="49">
        <v>1</v>
      </c>
      <c r="H42" s="49">
        <v>1</v>
      </c>
      <c r="I42" s="97">
        <f t="shared" si="0"/>
        <v>14</v>
      </c>
      <c r="J42" s="98">
        <f>IF(I42=0,"0,00",I42/SUM(I40:I42)*100)</f>
        <v>10.44776119402985</v>
      </c>
    </row>
    <row r="43" spans="1:10" x14ac:dyDescent="0.2">
      <c r="A43" s="161"/>
      <c r="B43" s="164"/>
      <c r="C43" s="99"/>
      <c r="D43" s="90" t="s">
        <v>126</v>
      </c>
      <c r="E43" s="50">
        <v>20</v>
      </c>
      <c r="F43" s="50">
        <v>38</v>
      </c>
      <c r="G43" s="50">
        <v>4</v>
      </c>
      <c r="H43" s="50">
        <v>1</v>
      </c>
      <c r="I43" s="50">
        <f t="shared" si="0"/>
        <v>58.5</v>
      </c>
      <c r="J43" s="91">
        <f>IF(I43=0,"0,00",I43/SUM(I43:I45)*100)</f>
        <v>52</v>
      </c>
    </row>
    <row r="44" spans="1:10" x14ac:dyDescent="0.2">
      <c r="A44" s="161"/>
      <c r="B44" s="164"/>
      <c r="C44" s="89" t="s">
        <v>131</v>
      </c>
      <c r="D44" s="92" t="s">
        <v>128</v>
      </c>
      <c r="E44" s="93">
        <v>0</v>
      </c>
      <c r="F44" s="93">
        <v>1</v>
      </c>
      <c r="G44" s="93">
        <v>22</v>
      </c>
      <c r="H44" s="93">
        <v>0</v>
      </c>
      <c r="I44" s="93">
        <f t="shared" si="0"/>
        <v>45</v>
      </c>
      <c r="J44" s="94">
        <f>IF(I44=0,"0,00",I44/SUM(I43:I45)*100)</f>
        <v>40</v>
      </c>
    </row>
    <row r="45" spans="1:10" x14ac:dyDescent="0.2">
      <c r="A45" s="162"/>
      <c r="B45" s="165"/>
      <c r="C45" s="100" t="s">
        <v>148</v>
      </c>
      <c r="D45" s="96" t="s">
        <v>129</v>
      </c>
      <c r="E45" s="49">
        <v>6</v>
      </c>
      <c r="F45" s="49">
        <v>6</v>
      </c>
      <c r="G45" s="49">
        <v>0</v>
      </c>
      <c r="H45" s="49">
        <v>0</v>
      </c>
      <c r="I45" s="102">
        <f t="shared" si="0"/>
        <v>9</v>
      </c>
      <c r="J45" s="98">
        <f>IF(I45=0,"0,00",I45/SUM(I43:I45)*100)</f>
        <v>8</v>
      </c>
    </row>
    <row r="46" spans="1:10" x14ac:dyDescent="0.2">
      <c r="A46" s="103"/>
      <c r="B46" s="104"/>
      <c r="C46" s="105"/>
      <c r="D46" s="106"/>
      <c r="E46" s="106"/>
      <c r="F46" s="107"/>
      <c r="G46" s="107"/>
      <c r="H46" s="107"/>
      <c r="I46" s="107"/>
      <c r="J46" s="108"/>
    </row>
    <row r="47" spans="1:10" x14ac:dyDescent="0.2">
      <c r="A47" s="71" t="s">
        <v>51</v>
      </c>
      <c r="B47" s="71"/>
      <c r="C47" s="109"/>
      <c r="D47" s="109"/>
      <c r="E47" s="109"/>
      <c r="F47" s="109"/>
      <c r="G47" s="110"/>
      <c r="H47" s="110"/>
      <c r="I47" s="110"/>
      <c r="J47" s="110"/>
    </row>
    <row r="48" spans="1:10" x14ac:dyDescent="0.2">
      <c r="A48" s="29"/>
      <c r="B48" s="29"/>
      <c r="C48" s="29"/>
      <c r="D48" s="29"/>
      <c r="E48" s="29"/>
      <c r="F48" s="29"/>
      <c r="G48" s="111"/>
      <c r="H48" s="111"/>
      <c r="I48" s="111"/>
      <c r="J48" s="111"/>
    </row>
    <row r="49" spans="1:10" x14ac:dyDescent="0.2">
      <c r="A49" s="29"/>
      <c r="B49" s="29"/>
      <c r="C49" s="29"/>
      <c r="D49" s="29"/>
      <c r="E49" s="29"/>
      <c r="F49" s="29"/>
      <c r="G49" s="111"/>
      <c r="H49" s="111"/>
      <c r="I49" s="111"/>
      <c r="J49" s="111"/>
    </row>
    <row r="50" spans="1:10" x14ac:dyDescent="0.2">
      <c r="A50" s="112"/>
      <c r="B50" s="112"/>
      <c r="C50" s="112"/>
      <c r="D50" s="112"/>
      <c r="E50" s="112"/>
      <c r="F50" s="112"/>
      <c r="G50" s="112"/>
      <c r="H50" s="112"/>
      <c r="I50" s="112"/>
      <c r="J50" s="112"/>
    </row>
  </sheetData>
  <mergeCells count="24">
    <mergeCell ref="A2:J2"/>
    <mergeCell ref="A4:B4"/>
    <mergeCell ref="C4:E4"/>
    <mergeCell ref="A5:B5"/>
    <mergeCell ref="C5:E5"/>
    <mergeCell ref="I5:J5"/>
    <mergeCell ref="A6:B6"/>
    <mergeCell ref="C6:E6"/>
    <mergeCell ref="I6:J6"/>
    <mergeCell ref="C7:F7"/>
    <mergeCell ref="A8:A9"/>
    <mergeCell ref="B8:B9"/>
    <mergeCell ref="C8:C9"/>
    <mergeCell ref="D8:D9"/>
    <mergeCell ref="I8:I9"/>
    <mergeCell ref="J8:J9"/>
    <mergeCell ref="A37:A45"/>
    <mergeCell ref="B37:B45"/>
    <mergeCell ref="A10:A18"/>
    <mergeCell ref="B10:B18"/>
    <mergeCell ref="A19:A27"/>
    <mergeCell ref="B19:B27"/>
    <mergeCell ref="A28:A36"/>
    <mergeCell ref="B28:B36"/>
  </mergeCells>
  <pageMargins left="0.25" right="0.51" top="0.56000000000000005" bottom="0.75" header="0.3" footer="0.3"/>
  <pageSetup orientation="portrait" horizontalDpi="4294967294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3"/>
  <sheetViews>
    <sheetView tabSelected="1" zoomScale="91" zoomScaleNormal="91" workbookViewId="0">
      <selection activeCell="P9" sqref="P9"/>
    </sheetView>
  </sheetViews>
  <sheetFormatPr baseColWidth="10" defaultRowHeight="12.75" x14ac:dyDescent="0.2"/>
  <cols>
    <col min="2" max="3" width="5.28515625" bestFit="1" customWidth="1"/>
    <col min="4" max="4" width="5" bestFit="1" customWidth="1"/>
    <col min="5" max="6" width="5.28515625" bestFit="1" customWidth="1"/>
    <col min="7" max="7" width="5.5703125" customWidth="1"/>
    <col min="8" max="8" width="5" bestFit="1" customWidth="1"/>
    <col min="9" max="10" width="5.28515625" bestFit="1" customWidth="1"/>
    <col min="11" max="11" width="5" bestFit="1" customWidth="1"/>
    <col min="12" max="12" width="3.140625" customWidth="1"/>
    <col min="13" max="15" width="4.7109375" customWidth="1"/>
    <col min="16" max="16" width="6.28515625" customWidth="1"/>
    <col min="17" max="20" width="4.7109375" customWidth="1"/>
    <col min="21" max="21" width="7" customWidth="1"/>
    <col min="22" max="25" width="4.7109375" customWidth="1"/>
    <col min="26" max="26" width="6.7109375" customWidth="1"/>
    <col min="27" max="28" width="4.7109375" customWidth="1"/>
    <col min="29" max="29" width="3.7109375" customWidth="1"/>
    <col min="30" max="36" width="4.7109375" customWidth="1"/>
    <col min="37" max="37" width="5.42578125" customWidth="1"/>
    <col min="38" max="41" width="4.7109375" customWidth="1"/>
    <col min="44" max="81" width="4.7109375" customWidth="1"/>
  </cols>
  <sheetData>
    <row r="1" spans="1:81" x14ac:dyDescent="0.2">
      <c r="A1" s="59"/>
      <c r="B1" s="60"/>
      <c r="C1" s="60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</row>
    <row r="2" spans="1:81" ht="15.75" x14ac:dyDescent="0.25">
      <c r="A2" s="61"/>
      <c r="B2" s="61"/>
      <c r="C2" s="61"/>
      <c r="D2" s="61"/>
      <c r="E2" s="61"/>
      <c r="F2" s="61"/>
      <c r="G2" s="61"/>
      <c r="H2" s="61"/>
      <c r="I2" s="59"/>
      <c r="J2" s="59"/>
      <c r="K2" s="59"/>
      <c r="L2" s="59"/>
      <c r="M2" s="189" t="s">
        <v>95</v>
      </c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</row>
    <row r="3" spans="1:81" ht="15.75" x14ac:dyDescent="0.25">
      <c r="A3" s="61"/>
      <c r="B3" s="61"/>
      <c r="C3" s="61"/>
      <c r="D3" s="61"/>
      <c r="E3" s="61"/>
      <c r="F3" s="61"/>
      <c r="G3" s="61"/>
      <c r="H3" s="61"/>
      <c r="I3" s="59"/>
      <c r="J3" s="59"/>
      <c r="K3" s="59"/>
      <c r="L3" s="59"/>
      <c r="M3" s="189" t="s">
        <v>96</v>
      </c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</row>
    <row r="4" spans="1:81" ht="15.75" x14ac:dyDescent="0.25">
      <c r="A4" s="61"/>
      <c r="B4" s="61"/>
      <c r="C4" s="61"/>
      <c r="D4" s="61"/>
      <c r="E4" s="61"/>
      <c r="F4" s="61"/>
      <c r="G4" s="61"/>
      <c r="H4" s="61"/>
      <c r="I4" s="59"/>
      <c r="J4" s="59"/>
      <c r="K4" s="59"/>
      <c r="L4" s="59"/>
      <c r="M4" s="189" t="s">
        <v>97</v>
      </c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</row>
    <row r="5" spans="1:81" x14ac:dyDescent="0.2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</row>
    <row r="6" spans="1:81" x14ac:dyDescent="0.2">
      <c r="A6" s="62"/>
      <c r="B6" s="62"/>
      <c r="C6" s="63"/>
      <c r="D6" s="63"/>
      <c r="E6" s="63"/>
      <c r="F6" s="63"/>
      <c r="G6" s="63"/>
      <c r="H6" s="63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</row>
    <row r="7" spans="1:81" x14ac:dyDescent="0.2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</row>
    <row r="8" spans="1:81" x14ac:dyDescent="0.2">
      <c r="A8" s="185" t="s">
        <v>98</v>
      </c>
      <c r="B8" s="185"/>
      <c r="C8" s="184" t="s">
        <v>99</v>
      </c>
      <c r="D8" s="184"/>
      <c r="E8" s="184"/>
      <c r="F8" s="184"/>
      <c r="G8" s="184"/>
      <c r="H8" s="184"/>
      <c r="I8" s="59"/>
      <c r="J8" s="59"/>
      <c r="K8" s="59"/>
      <c r="L8" s="185" t="s">
        <v>100</v>
      </c>
      <c r="M8" s="185"/>
      <c r="N8" s="185"/>
      <c r="O8" s="184" t="str">
        <f>'G-1'!D5</f>
        <v>CALLE 30 X CARRERA 43</v>
      </c>
      <c r="P8" s="184"/>
      <c r="Q8" s="184"/>
      <c r="R8" s="184"/>
      <c r="S8" s="184"/>
      <c r="T8" s="59"/>
      <c r="U8" s="59"/>
      <c r="V8" s="185" t="s">
        <v>101</v>
      </c>
      <c r="W8" s="185"/>
      <c r="X8" s="185"/>
      <c r="Y8" s="184">
        <f>'G-1'!L5</f>
        <v>2104</v>
      </c>
      <c r="Z8" s="184"/>
      <c r="AA8" s="184"/>
      <c r="AB8" s="59"/>
      <c r="AC8" s="59"/>
      <c r="AD8" s="59"/>
      <c r="AE8" s="59"/>
      <c r="AF8" s="59"/>
      <c r="AG8" s="59"/>
      <c r="AH8" s="185" t="s">
        <v>102</v>
      </c>
      <c r="AI8" s="185"/>
      <c r="AJ8" s="186">
        <f>'G-1'!S6</f>
        <v>42375</v>
      </c>
      <c r="AK8" s="186"/>
      <c r="AL8" s="186"/>
      <c r="AM8" s="186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</row>
    <row r="9" spans="1:81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</row>
    <row r="10" spans="1:81" x14ac:dyDescent="0.2">
      <c r="A10" s="59"/>
      <c r="B10" s="59"/>
      <c r="C10" s="59"/>
      <c r="D10" s="188" t="s">
        <v>135</v>
      </c>
      <c r="E10" s="188"/>
      <c r="F10" s="188"/>
      <c r="G10" s="188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188" t="s">
        <v>136</v>
      </c>
      <c r="T10" s="188"/>
      <c r="U10" s="188"/>
      <c r="V10" s="188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188" t="s">
        <v>49</v>
      </c>
      <c r="AI10" s="188"/>
      <c r="AJ10" s="188"/>
      <c r="AK10" s="188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</row>
    <row r="11" spans="1:81" ht="16.5" customHeight="1" x14ac:dyDescent="0.2">
      <c r="A11" s="64" t="s">
        <v>103</v>
      </c>
      <c r="B11" s="65">
        <v>0.32291666666666669</v>
      </c>
      <c r="C11" s="65">
        <v>0.33333333333333331</v>
      </c>
      <c r="D11" s="65">
        <v>0.34375</v>
      </c>
      <c r="E11" s="65">
        <v>0.35416666666666669</v>
      </c>
      <c r="F11" s="65">
        <v>0.36458333333333331</v>
      </c>
      <c r="G11" s="65">
        <v>0.375</v>
      </c>
      <c r="H11" s="65">
        <v>0.38541666666666669</v>
      </c>
      <c r="I11" s="65">
        <v>0.39583333333333331</v>
      </c>
      <c r="J11" s="65">
        <v>0.40625</v>
      </c>
      <c r="K11" s="65">
        <v>0.41666666666666669</v>
      </c>
      <c r="L11" s="59"/>
      <c r="M11" s="65">
        <v>0.46875</v>
      </c>
      <c r="N11" s="65">
        <v>0.47916666666666669</v>
      </c>
      <c r="O11" s="65">
        <v>0.48958333333333331</v>
      </c>
      <c r="P11" s="65">
        <v>0.5</v>
      </c>
      <c r="Q11" s="65">
        <v>0.51041666666666663</v>
      </c>
      <c r="R11" s="65">
        <v>0.52083333333333337</v>
      </c>
      <c r="S11" s="65">
        <v>0.53125</v>
      </c>
      <c r="T11" s="65">
        <v>0.54166666666666663</v>
      </c>
      <c r="U11" s="65">
        <v>0.55208333333333337</v>
      </c>
      <c r="V11" s="65">
        <v>0.5625</v>
      </c>
      <c r="W11" s="65">
        <v>0.57291666666666663</v>
      </c>
      <c r="X11" s="65">
        <v>0.58333333333333337</v>
      </c>
      <c r="Y11" s="65">
        <v>0.59375</v>
      </c>
      <c r="Z11" s="65">
        <v>0.60416666666666663</v>
      </c>
      <c r="AA11" s="65">
        <v>0.61458333333333337</v>
      </c>
      <c r="AB11" s="65">
        <v>0.625</v>
      </c>
      <c r="AC11" s="59"/>
      <c r="AD11" s="65">
        <v>0.67708333333333337</v>
      </c>
      <c r="AE11" s="65">
        <v>0.6875</v>
      </c>
      <c r="AF11" s="65">
        <v>0.69791666666666663</v>
      </c>
      <c r="AG11" s="65">
        <v>0.70833333333333337</v>
      </c>
      <c r="AH11" s="65">
        <v>0.71875</v>
      </c>
      <c r="AI11" s="65">
        <v>0.72916666666666663</v>
      </c>
      <c r="AJ11" s="65">
        <v>0.73958333333333337</v>
      </c>
      <c r="AK11" s="65">
        <v>0.75</v>
      </c>
      <c r="AL11" s="65">
        <v>0.76041666666666663</v>
      </c>
      <c r="AM11" s="65">
        <v>0.77083333333333337</v>
      </c>
      <c r="AN11" s="65">
        <v>0.78125</v>
      </c>
      <c r="AO11" s="65">
        <v>0.79166666666666663</v>
      </c>
      <c r="AP11" s="66"/>
      <c r="AQ11" s="59"/>
      <c r="AR11" s="65">
        <v>0.32291666666666669</v>
      </c>
      <c r="AS11" s="65">
        <v>0.33333333333333331</v>
      </c>
      <c r="AT11" s="65">
        <v>0.34375</v>
      </c>
      <c r="AU11" s="65">
        <v>0.35416666666666669</v>
      </c>
      <c r="AV11" s="65">
        <v>0.36458333333333331</v>
      </c>
      <c r="AW11" s="65">
        <v>0.375</v>
      </c>
      <c r="AX11" s="65">
        <v>0.38541666666666669</v>
      </c>
      <c r="AY11" s="65">
        <v>0.39583333333333331</v>
      </c>
      <c r="AZ11" s="65">
        <v>0.40625</v>
      </c>
      <c r="BA11" s="65">
        <v>0.41666666666666669</v>
      </c>
      <c r="BB11" s="65">
        <v>0.46875</v>
      </c>
      <c r="BC11" s="65">
        <v>0.47916666666666669</v>
      </c>
      <c r="BD11" s="65">
        <v>0.48958333333333331</v>
      </c>
      <c r="BE11" s="65">
        <v>0.5</v>
      </c>
      <c r="BF11" s="65">
        <v>0.51041666666666663</v>
      </c>
      <c r="BG11" s="65">
        <v>0.52083333333333337</v>
      </c>
      <c r="BH11" s="65">
        <v>0.53125</v>
      </c>
      <c r="BI11" s="65">
        <v>0.54166666666666663</v>
      </c>
      <c r="BJ11" s="65">
        <v>0.55208333333333337</v>
      </c>
      <c r="BK11" s="65">
        <v>0.5625</v>
      </c>
      <c r="BL11" s="65">
        <v>0.57291666666666663</v>
      </c>
      <c r="BM11" s="65">
        <v>0.58333333333333337</v>
      </c>
      <c r="BN11" s="65">
        <v>0.59375</v>
      </c>
      <c r="BO11" s="65">
        <v>0.60416666666666663</v>
      </c>
      <c r="BP11" s="65">
        <v>0.61458333333333337</v>
      </c>
      <c r="BQ11" s="65">
        <v>0.625</v>
      </c>
      <c r="BR11" s="65">
        <v>0.67708333333333337</v>
      </c>
      <c r="BS11" s="65">
        <v>0.6875</v>
      </c>
      <c r="BT11" s="65">
        <v>0.69791666666666663</v>
      </c>
      <c r="BU11" s="65">
        <v>0.70833333333333337</v>
      </c>
      <c r="BV11" s="65">
        <v>0.71875</v>
      </c>
      <c r="BW11" s="65">
        <v>0.72916666666666663</v>
      </c>
      <c r="BX11" s="65">
        <v>0.73958333333333337</v>
      </c>
      <c r="BY11" s="65">
        <v>0.75</v>
      </c>
      <c r="BZ11" s="65">
        <v>0.76041666666666663</v>
      </c>
      <c r="CA11" s="65">
        <v>0.77083333333333337</v>
      </c>
      <c r="CB11" s="65">
        <v>0.78125</v>
      </c>
      <c r="CC11" s="65">
        <v>0.79166666666666663</v>
      </c>
    </row>
    <row r="12" spans="1:81" x14ac:dyDescent="0.2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187" t="s">
        <v>104</v>
      </c>
      <c r="U12" s="187"/>
      <c r="V12" s="113">
        <v>1</v>
      </c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64"/>
      <c r="AS12" s="64"/>
      <c r="AT12" s="64"/>
      <c r="AU12" s="64">
        <f t="shared" ref="AU12:BA12" si="0">E14</f>
        <v>1032.5</v>
      </c>
      <c r="AV12" s="64">
        <f t="shared" si="0"/>
        <v>1099</v>
      </c>
      <c r="AW12" s="64">
        <f t="shared" si="0"/>
        <v>1156.5</v>
      </c>
      <c r="AX12" s="64">
        <f t="shared" si="0"/>
        <v>1126</v>
      </c>
      <c r="AY12" s="64">
        <f t="shared" si="0"/>
        <v>1092.5</v>
      </c>
      <c r="AZ12" s="64">
        <f t="shared" si="0"/>
        <v>1101.5</v>
      </c>
      <c r="BA12" s="64">
        <f t="shared" si="0"/>
        <v>1124.5</v>
      </c>
      <c r="BB12" s="64"/>
      <c r="BC12" s="64"/>
      <c r="BD12" s="64"/>
      <c r="BE12" s="64">
        <f t="shared" ref="BE12:BQ12" si="1">P14</f>
        <v>1044.5</v>
      </c>
      <c r="BF12" s="64">
        <f t="shared" si="1"/>
        <v>1097</v>
      </c>
      <c r="BG12" s="64">
        <f t="shared" si="1"/>
        <v>1124</v>
      </c>
      <c r="BH12" s="64">
        <f t="shared" si="1"/>
        <v>1133.5</v>
      </c>
      <c r="BI12" s="64">
        <f t="shared" si="1"/>
        <v>1195.5</v>
      </c>
      <c r="BJ12" s="64">
        <f t="shared" si="1"/>
        <v>1177</v>
      </c>
      <c r="BK12" s="64">
        <f t="shared" si="1"/>
        <v>1170.5</v>
      </c>
      <c r="BL12" s="64">
        <f t="shared" si="1"/>
        <v>1120</v>
      </c>
      <c r="BM12" s="64">
        <f t="shared" si="1"/>
        <v>1029</v>
      </c>
      <c r="BN12" s="64">
        <f t="shared" si="1"/>
        <v>1011</v>
      </c>
      <c r="BO12" s="64">
        <f t="shared" si="1"/>
        <v>990</v>
      </c>
      <c r="BP12" s="64">
        <f t="shared" si="1"/>
        <v>1031.5</v>
      </c>
      <c r="BQ12" s="64">
        <f t="shared" si="1"/>
        <v>1058.5</v>
      </c>
      <c r="BR12" s="64"/>
      <c r="BS12" s="64"/>
      <c r="BT12" s="64"/>
      <c r="BU12" s="64">
        <f t="shared" ref="BU12:CC12" si="2">AG14</f>
        <v>1223</v>
      </c>
      <c r="BV12" s="64">
        <f t="shared" si="2"/>
        <v>1348.5</v>
      </c>
      <c r="BW12" s="64">
        <f t="shared" si="2"/>
        <v>1361</v>
      </c>
      <c r="BX12" s="64">
        <f t="shared" si="2"/>
        <v>1419.5</v>
      </c>
      <c r="BY12" s="64">
        <f t="shared" si="2"/>
        <v>1502.5</v>
      </c>
      <c r="BZ12" s="64">
        <f t="shared" si="2"/>
        <v>1514</v>
      </c>
      <c r="CA12" s="64">
        <f t="shared" si="2"/>
        <v>1565.5</v>
      </c>
      <c r="CB12" s="64">
        <f t="shared" si="2"/>
        <v>1516.5</v>
      </c>
      <c r="CC12" s="64">
        <f t="shared" si="2"/>
        <v>1441.5</v>
      </c>
    </row>
    <row r="13" spans="1:81" ht="16.5" customHeight="1" x14ac:dyDescent="0.2">
      <c r="A13" s="67" t="s">
        <v>105</v>
      </c>
      <c r="B13" s="116">
        <f>'G-1'!F10</f>
        <v>205</v>
      </c>
      <c r="C13" s="116">
        <f>'G-1'!F11</f>
        <v>194</v>
      </c>
      <c r="D13" s="116">
        <f>'G-1'!F12</f>
        <v>331</v>
      </c>
      <c r="E13" s="116">
        <f>'G-1'!F13</f>
        <v>302.5</v>
      </c>
      <c r="F13" s="116">
        <f>'G-1'!F14</f>
        <v>271.5</v>
      </c>
      <c r="G13" s="116">
        <f>'G-1'!F15</f>
        <v>251.5</v>
      </c>
      <c r="H13" s="116">
        <f>'G-1'!F16</f>
        <v>300.5</v>
      </c>
      <c r="I13" s="116">
        <f>'G-1'!F17</f>
        <v>269</v>
      </c>
      <c r="J13" s="116">
        <f>'G-1'!F18</f>
        <v>280.5</v>
      </c>
      <c r="K13" s="116">
        <f>'G-1'!F19</f>
        <v>274.5</v>
      </c>
      <c r="L13" s="117"/>
      <c r="M13" s="116">
        <f>'G-1'!F20</f>
        <v>247.5</v>
      </c>
      <c r="N13" s="116">
        <f>'G-1'!F21</f>
        <v>263</v>
      </c>
      <c r="O13" s="116">
        <f>'G-1'!F22</f>
        <v>271.5</v>
      </c>
      <c r="P13" s="116">
        <f>'G-1'!M10</f>
        <v>262.5</v>
      </c>
      <c r="Q13" s="116">
        <f>'G-1'!M11</f>
        <v>300</v>
      </c>
      <c r="R13" s="116">
        <f>'G-1'!M12</f>
        <v>290</v>
      </c>
      <c r="S13" s="116">
        <f>'G-1'!M13</f>
        <v>281</v>
      </c>
      <c r="T13" s="116">
        <f>'G-1'!M14</f>
        <v>324.5</v>
      </c>
      <c r="U13" s="116">
        <f>'G-1'!M15</f>
        <v>281.5</v>
      </c>
      <c r="V13" s="116">
        <f>'G-1'!M16</f>
        <v>283.5</v>
      </c>
      <c r="W13" s="116">
        <f>'G-1'!M17</f>
        <v>230.5</v>
      </c>
      <c r="X13" s="116">
        <f>'G-1'!M18</f>
        <v>233.5</v>
      </c>
      <c r="Y13" s="116">
        <f>'G-1'!M19</f>
        <v>263.5</v>
      </c>
      <c r="Z13" s="116">
        <f>'G-1'!M20</f>
        <v>262.5</v>
      </c>
      <c r="AA13" s="116">
        <f>'G-1'!M21</f>
        <v>272</v>
      </c>
      <c r="AB13" s="116">
        <f>'G-1'!M22</f>
        <v>260.5</v>
      </c>
      <c r="AC13" s="117"/>
      <c r="AD13" s="116">
        <f>'G-1'!T10</f>
        <v>244</v>
      </c>
      <c r="AE13" s="116">
        <f>'G-1'!T11</f>
        <v>299.5</v>
      </c>
      <c r="AF13" s="116">
        <f>'G-1'!T12</f>
        <v>335.5</v>
      </c>
      <c r="AG13" s="116">
        <f>'G-1'!T13</f>
        <v>344</v>
      </c>
      <c r="AH13" s="116">
        <f>'G-1'!T14</f>
        <v>369.5</v>
      </c>
      <c r="AI13" s="116">
        <f>'G-1'!T15</f>
        <v>312</v>
      </c>
      <c r="AJ13" s="116">
        <f>'G-1'!T16</f>
        <v>394</v>
      </c>
      <c r="AK13" s="116">
        <f>'G-1'!T17</f>
        <v>427</v>
      </c>
      <c r="AL13" s="116">
        <f>'G-1'!T18</f>
        <v>381</v>
      </c>
      <c r="AM13" s="116">
        <f>'G-1'!T19</f>
        <v>363.5</v>
      </c>
      <c r="AN13" s="116">
        <f>'G-1'!T20</f>
        <v>345</v>
      </c>
      <c r="AO13" s="116">
        <f>'G-1'!T21</f>
        <v>352</v>
      </c>
      <c r="AP13" s="68"/>
      <c r="AQ13" s="68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8"/>
      <c r="CB13" s="68"/>
      <c r="CC13" s="68"/>
    </row>
    <row r="14" spans="1:81" ht="16.5" customHeight="1" x14ac:dyDescent="0.2">
      <c r="A14" s="67" t="s">
        <v>106</v>
      </c>
      <c r="B14" s="116"/>
      <c r="C14" s="116"/>
      <c r="D14" s="116"/>
      <c r="E14" s="116">
        <f>B13+C13+D13+E13</f>
        <v>1032.5</v>
      </c>
      <c r="F14" s="116">
        <f t="shared" ref="F14:K14" si="3">C13+D13+E13+F13</f>
        <v>1099</v>
      </c>
      <c r="G14" s="116">
        <f t="shared" si="3"/>
        <v>1156.5</v>
      </c>
      <c r="H14" s="116">
        <f t="shared" si="3"/>
        <v>1126</v>
      </c>
      <c r="I14" s="116">
        <f t="shared" si="3"/>
        <v>1092.5</v>
      </c>
      <c r="J14" s="116">
        <f t="shared" si="3"/>
        <v>1101.5</v>
      </c>
      <c r="K14" s="116">
        <f t="shared" si="3"/>
        <v>1124.5</v>
      </c>
      <c r="L14" s="117"/>
      <c r="M14" s="116"/>
      <c r="N14" s="116"/>
      <c r="O14" s="116"/>
      <c r="P14" s="116">
        <f>M13+N13+O13+P13</f>
        <v>1044.5</v>
      </c>
      <c r="Q14" s="116">
        <f t="shared" ref="Q14:AB14" si="4">N13+O13+P13+Q13</f>
        <v>1097</v>
      </c>
      <c r="R14" s="116">
        <f t="shared" si="4"/>
        <v>1124</v>
      </c>
      <c r="S14" s="116">
        <f t="shared" si="4"/>
        <v>1133.5</v>
      </c>
      <c r="T14" s="116">
        <f t="shared" si="4"/>
        <v>1195.5</v>
      </c>
      <c r="U14" s="116">
        <f t="shared" si="4"/>
        <v>1177</v>
      </c>
      <c r="V14" s="116">
        <f t="shared" si="4"/>
        <v>1170.5</v>
      </c>
      <c r="W14" s="116">
        <f t="shared" si="4"/>
        <v>1120</v>
      </c>
      <c r="X14" s="116">
        <f t="shared" si="4"/>
        <v>1029</v>
      </c>
      <c r="Y14" s="116">
        <f t="shared" si="4"/>
        <v>1011</v>
      </c>
      <c r="Z14" s="116">
        <f t="shared" si="4"/>
        <v>990</v>
      </c>
      <c r="AA14" s="116">
        <f t="shared" si="4"/>
        <v>1031.5</v>
      </c>
      <c r="AB14" s="116">
        <f t="shared" si="4"/>
        <v>1058.5</v>
      </c>
      <c r="AC14" s="117"/>
      <c r="AD14" s="116"/>
      <c r="AE14" s="116"/>
      <c r="AF14" s="116"/>
      <c r="AG14" s="116">
        <f>AD13+AE13+AF13+AG13</f>
        <v>1223</v>
      </c>
      <c r="AH14" s="116">
        <f t="shared" ref="AH14:AO14" si="5">AE13+AF13+AG13+AH13</f>
        <v>1348.5</v>
      </c>
      <c r="AI14" s="116">
        <f t="shared" si="5"/>
        <v>1361</v>
      </c>
      <c r="AJ14" s="116">
        <f t="shared" si="5"/>
        <v>1419.5</v>
      </c>
      <c r="AK14" s="116">
        <f t="shared" si="5"/>
        <v>1502.5</v>
      </c>
      <c r="AL14" s="116">
        <f t="shared" si="5"/>
        <v>1514</v>
      </c>
      <c r="AM14" s="116">
        <f t="shared" si="5"/>
        <v>1565.5</v>
      </c>
      <c r="AN14" s="116">
        <f t="shared" si="5"/>
        <v>1516.5</v>
      </c>
      <c r="AO14" s="116">
        <f t="shared" si="5"/>
        <v>1441.5</v>
      </c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</row>
    <row r="15" spans="1:81" ht="16.5" customHeight="1" x14ac:dyDescent="0.2">
      <c r="A15" s="64" t="s">
        <v>107</v>
      </c>
      <c r="B15" s="118"/>
      <c r="C15" s="119" t="s">
        <v>108</v>
      </c>
      <c r="D15" s="120">
        <f>DIRECCIONALIDAD!J10/100</f>
        <v>0</v>
      </c>
      <c r="E15" s="119"/>
      <c r="F15" s="119" t="s">
        <v>109</v>
      </c>
      <c r="G15" s="120">
        <f>DIRECCIONALIDAD!J11/100</f>
        <v>0.9273584905660377</v>
      </c>
      <c r="H15" s="119"/>
      <c r="I15" s="119" t="s">
        <v>110</v>
      </c>
      <c r="J15" s="120">
        <f>DIRECCIONALIDAD!J12/100</f>
        <v>7.2641509433962262E-2</v>
      </c>
      <c r="K15" s="121"/>
      <c r="L15" s="115"/>
      <c r="M15" s="118"/>
      <c r="N15" s="119"/>
      <c r="O15" s="119" t="s">
        <v>108</v>
      </c>
      <c r="P15" s="120">
        <f>DIRECCIONALIDAD!J13/100</f>
        <v>0</v>
      </c>
      <c r="Q15" s="119"/>
      <c r="R15" s="119"/>
      <c r="S15" s="119"/>
      <c r="T15" s="119" t="s">
        <v>109</v>
      </c>
      <c r="U15" s="120">
        <f>DIRECCIONALIDAD!J14/100</f>
        <v>0.95680751173708922</v>
      </c>
      <c r="V15" s="119"/>
      <c r="W15" s="119"/>
      <c r="X15" s="119"/>
      <c r="Y15" s="119" t="s">
        <v>110</v>
      </c>
      <c r="Z15" s="120">
        <f>DIRECCIONALIDAD!J15/100</f>
        <v>4.3192488262910798E-2</v>
      </c>
      <c r="AA15" s="119"/>
      <c r="AB15" s="121"/>
      <c r="AC15" s="115"/>
      <c r="AD15" s="118"/>
      <c r="AE15" s="119" t="s">
        <v>108</v>
      </c>
      <c r="AF15" s="120">
        <f>DIRECCIONALIDAD!J16/100</f>
        <v>0</v>
      </c>
      <c r="AG15" s="119"/>
      <c r="AH15" s="119"/>
      <c r="AI15" s="119"/>
      <c r="AJ15" s="119" t="s">
        <v>109</v>
      </c>
      <c r="AK15" s="120">
        <f>DIRECCIONALIDAD!J17/100</f>
        <v>0.97246474143720618</v>
      </c>
      <c r="AL15" s="119"/>
      <c r="AM15" s="119"/>
      <c r="AN15" s="119" t="s">
        <v>110</v>
      </c>
      <c r="AO15" s="122">
        <f>DIRECCIONALIDAD!J18/100</f>
        <v>2.7535258562793822E-2</v>
      </c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</row>
    <row r="16" spans="1:81" ht="16.5" customHeight="1" x14ac:dyDescent="0.2">
      <c r="A16" s="125" t="s">
        <v>154</v>
      </c>
      <c r="B16" s="126">
        <f>MAX(B14:K14)</f>
        <v>1156.5</v>
      </c>
      <c r="C16" s="119" t="s">
        <v>108</v>
      </c>
      <c r="D16" s="127">
        <f>+B16*D15</f>
        <v>0</v>
      </c>
      <c r="E16" s="119"/>
      <c r="F16" s="119" t="s">
        <v>109</v>
      </c>
      <c r="G16" s="127">
        <f>+B16*G15</f>
        <v>1072.4900943396226</v>
      </c>
      <c r="H16" s="119"/>
      <c r="I16" s="119" t="s">
        <v>110</v>
      </c>
      <c r="J16" s="127">
        <f>+B16*J15</f>
        <v>84.009905660377356</v>
      </c>
      <c r="K16" s="121"/>
      <c r="L16" s="115"/>
      <c r="M16" s="126">
        <f>MAX(M14:AB14)</f>
        <v>1195.5</v>
      </c>
      <c r="N16" s="119"/>
      <c r="O16" s="119" t="s">
        <v>108</v>
      </c>
      <c r="P16" s="128">
        <f>+M16*P15</f>
        <v>0</v>
      </c>
      <c r="Q16" s="119"/>
      <c r="R16" s="119"/>
      <c r="S16" s="119"/>
      <c r="T16" s="119" t="s">
        <v>109</v>
      </c>
      <c r="U16" s="128">
        <f>+M16*U15</f>
        <v>1143.8633802816901</v>
      </c>
      <c r="V16" s="119"/>
      <c r="W16" s="119"/>
      <c r="X16" s="119"/>
      <c r="Y16" s="119" t="s">
        <v>110</v>
      </c>
      <c r="Z16" s="128">
        <f>+M16*Z15</f>
        <v>51.636619718309859</v>
      </c>
      <c r="AA16" s="119"/>
      <c r="AB16" s="121"/>
      <c r="AC16" s="115"/>
      <c r="AD16" s="126">
        <f>MAX(AD14:AO14)</f>
        <v>1565.5</v>
      </c>
      <c r="AE16" s="119" t="s">
        <v>108</v>
      </c>
      <c r="AF16" s="127">
        <f>+AD16*AF15</f>
        <v>0</v>
      </c>
      <c r="AG16" s="119"/>
      <c r="AH16" s="119"/>
      <c r="AI16" s="119"/>
      <c r="AJ16" s="119" t="s">
        <v>109</v>
      </c>
      <c r="AK16" s="127">
        <f>+AD16*AK15</f>
        <v>1522.3935527199462</v>
      </c>
      <c r="AL16" s="119"/>
      <c r="AM16" s="119"/>
      <c r="AN16" s="119" t="s">
        <v>110</v>
      </c>
      <c r="AO16" s="129">
        <f>+AD16*AO15</f>
        <v>43.106447280053729</v>
      </c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</row>
    <row r="17" spans="1:81" ht="16.5" customHeight="1" x14ac:dyDescent="0.2">
      <c r="A17" s="59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82" t="s">
        <v>104</v>
      </c>
      <c r="U17" s="182"/>
      <c r="V17" s="123">
        <v>2</v>
      </c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</row>
    <row r="18" spans="1:81" ht="16.5" customHeight="1" x14ac:dyDescent="0.2">
      <c r="A18" s="67" t="s">
        <v>105</v>
      </c>
      <c r="B18" s="116">
        <f>'G-2'!F10</f>
        <v>515</v>
      </c>
      <c r="C18" s="116">
        <f>'G-2'!F11</f>
        <v>550.5</v>
      </c>
      <c r="D18" s="116">
        <f>'G-2'!F12</f>
        <v>469</v>
      </c>
      <c r="E18" s="116">
        <f>'G-2'!F13</f>
        <v>366</v>
      </c>
      <c r="F18" s="116">
        <f>'G-2'!F14</f>
        <v>343.5</v>
      </c>
      <c r="G18" s="116">
        <f>'G-2'!F15</f>
        <v>370</v>
      </c>
      <c r="H18" s="116">
        <f>'G-2'!F16</f>
        <v>381.5</v>
      </c>
      <c r="I18" s="116">
        <f>'G-2'!F17</f>
        <v>355.5</v>
      </c>
      <c r="J18" s="116">
        <f>'G-2'!F18</f>
        <v>353.5</v>
      </c>
      <c r="K18" s="116">
        <f>'G-2'!F19</f>
        <v>356</v>
      </c>
      <c r="L18" s="117"/>
      <c r="M18" s="116">
        <f>'G-2'!F20</f>
        <v>296</v>
      </c>
      <c r="N18" s="116">
        <f>'G-2'!F21</f>
        <v>323</v>
      </c>
      <c r="O18" s="116">
        <f>'G-2'!F22</f>
        <v>348.5</v>
      </c>
      <c r="P18" s="116">
        <f>'G-2'!M10</f>
        <v>327</v>
      </c>
      <c r="Q18" s="116">
        <f>'G-2'!M11</f>
        <v>318.5</v>
      </c>
      <c r="R18" s="116">
        <f>'G-2'!M12</f>
        <v>311</v>
      </c>
      <c r="S18" s="116">
        <f>'G-2'!M13</f>
        <v>299.5</v>
      </c>
      <c r="T18" s="116">
        <f>'G-2'!M14</f>
        <v>261.5</v>
      </c>
      <c r="U18" s="116">
        <f>'G-2'!M15</f>
        <v>304.5</v>
      </c>
      <c r="V18" s="116">
        <f>'G-2'!M16</f>
        <v>304</v>
      </c>
      <c r="W18" s="116">
        <f>'G-2'!M17</f>
        <v>312.5</v>
      </c>
      <c r="X18" s="116">
        <f>'G-2'!M18</f>
        <v>362.5</v>
      </c>
      <c r="Y18" s="116">
        <f>'G-2'!M19</f>
        <v>310</v>
      </c>
      <c r="Z18" s="116">
        <f>'G-2'!M20</f>
        <v>354.5</v>
      </c>
      <c r="AA18" s="116">
        <f>'G-2'!M21</f>
        <v>364.5</v>
      </c>
      <c r="AB18" s="116">
        <f>'G-2'!M22</f>
        <v>379.5</v>
      </c>
      <c r="AC18" s="117"/>
      <c r="AD18" s="116">
        <f>'G-2'!T10</f>
        <v>330</v>
      </c>
      <c r="AE18" s="116">
        <f>'G-2'!T11</f>
        <v>363.5</v>
      </c>
      <c r="AF18" s="116">
        <f>'G-2'!T12</f>
        <v>360</v>
      </c>
      <c r="AG18" s="116">
        <f>'G-2'!T13</f>
        <v>358</v>
      </c>
      <c r="AH18" s="116">
        <f>'G-2'!T14</f>
        <v>378</v>
      </c>
      <c r="AI18" s="116">
        <f>'G-2'!T15</f>
        <v>383.5</v>
      </c>
      <c r="AJ18" s="116">
        <f>'G-2'!T16</f>
        <v>345</v>
      </c>
      <c r="AK18" s="116">
        <f>'G-2'!T17</f>
        <v>374.5</v>
      </c>
      <c r="AL18" s="116">
        <f>'G-2'!T18</f>
        <v>380</v>
      </c>
      <c r="AM18" s="116">
        <f>'G-2'!T19</f>
        <v>345.5</v>
      </c>
      <c r="AN18" s="116">
        <f>'G-2'!T20</f>
        <v>334.5</v>
      </c>
      <c r="AO18" s="116">
        <f>'G-2'!T21</f>
        <v>318.5</v>
      </c>
      <c r="AP18" s="68"/>
      <c r="AQ18" s="68"/>
      <c r="AR18" s="68"/>
      <c r="AS18" s="68"/>
      <c r="AT18" s="68"/>
      <c r="AU18" s="68">
        <f t="shared" ref="AU18:BA18" si="6">E19</f>
        <v>1900.5</v>
      </c>
      <c r="AV18" s="68">
        <f t="shared" si="6"/>
        <v>1729</v>
      </c>
      <c r="AW18" s="68">
        <f t="shared" si="6"/>
        <v>1548.5</v>
      </c>
      <c r="AX18" s="68">
        <f t="shared" si="6"/>
        <v>1461</v>
      </c>
      <c r="AY18" s="68">
        <f t="shared" si="6"/>
        <v>1450.5</v>
      </c>
      <c r="AZ18" s="68">
        <f t="shared" si="6"/>
        <v>1460.5</v>
      </c>
      <c r="BA18" s="68">
        <f t="shared" si="6"/>
        <v>1446.5</v>
      </c>
      <c r="BB18" s="68"/>
      <c r="BC18" s="68"/>
      <c r="BD18" s="68"/>
      <c r="BE18" s="68">
        <f t="shared" ref="BE18:BQ18" si="7">P19</f>
        <v>1294.5</v>
      </c>
      <c r="BF18" s="68">
        <f t="shared" si="7"/>
        <v>1317</v>
      </c>
      <c r="BG18" s="68">
        <f t="shared" si="7"/>
        <v>1305</v>
      </c>
      <c r="BH18" s="68">
        <f t="shared" si="7"/>
        <v>1256</v>
      </c>
      <c r="BI18" s="68">
        <f t="shared" si="7"/>
        <v>1190.5</v>
      </c>
      <c r="BJ18" s="68">
        <f t="shared" si="7"/>
        <v>1176.5</v>
      </c>
      <c r="BK18" s="68">
        <f t="shared" si="7"/>
        <v>1169.5</v>
      </c>
      <c r="BL18" s="68">
        <f t="shared" si="7"/>
        <v>1182.5</v>
      </c>
      <c r="BM18" s="68">
        <f t="shared" si="7"/>
        <v>1283.5</v>
      </c>
      <c r="BN18" s="68">
        <f t="shared" si="7"/>
        <v>1289</v>
      </c>
      <c r="BO18" s="68">
        <f t="shared" si="7"/>
        <v>1339.5</v>
      </c>
      <c r="BP18" s="68">
        <f t="shared" si="7"/>
        <v>1391.5</v>
      </c>
      <c r="BQ18" s="68">
        <f t="shared" si="7"/>
        <v>1408.5</v>
      </c>
      <c r="BR18" s="68"/>
      <c r="BS18" s="68"/>
      <c r="BT18" s="68"/>
      <c r="BU18" s="68">
        <f t="shared" ref="BU18:CC18" si="8">AG19</f>
        <v>1411.5</v>
      </c>
      <c r="BV18" s="68">
        <f t="shared" si="8"/>
        <v>1459.5</v>
      </c>
      <c r="BW18" s="68">
        <f t="shared" si="8"/>
        <v>1479.5</v>
      </c>
      <c r="BX18" s="68">
        <f t="shared" si="8"/>
        <v>1464.5</v>
      </c>
      <c r="BY18" s="68">
        <f t="shared" si="8"/>
        <v>1481</v>
      </c>
      <c r="BZ18" s="68">
        <f t="shared" si="8"/>
        <v>1483</v>
      </c>
      <c r="CA18" s="68">
        <f t="shared" si="8"/>
        <v>1445</v>
      </c>
      <c r="CB18" s="68">
        <f t="shared" si="8"/>
        <v>1434.5</v>
      </c>
      <c r="CC18" s="68">
        <f t="shared" si="8"/>
        <v>1378.5</v>
      </c>
    </row>
    <row r="19" spans="1:81" ht="16.5" customHeight="1" x14ac:dyDescent="0.2">
      <c r="A19" s="67" t="s">
        <v>106</v>
      </c>
      <c r="B19" s="116"/>
      <c r="C19" s="116"/>
      <c r="D19" s="116"/>
      <c r="E19" s="116">
        <f>B18+C18+D18+E18</f>
        <v>1900.5</v>
      </c>
      <c r="F19" s="116">
        <f t="shared" ref="F19:K19" si="9">C18+D18+E18+F18</f>
        <v>1729</v>
      </c>
      <c r="G19" s="116">
        <f t="shared" si="9"/>
        <v>1548.5</v>
      </c>
      <c r="H19" s="116">
        <f t="shared" si="9"/>
        <v>1461</v>
      </c>
      <c r="I19" s="116">
        <f t="shared" si="9"/>
        <v>1450.5</v>
      </c>
      <c r="J19" s="116">
        <f t="shared" si="9"/>
        <v>1460.5</v>
      </c>
      <c r="K19" s="116">
        <f t="shared" si="9"/>
        <v>1446.5</v>
      </c>
      <c r="L19" s="117"/>
      <c r="M19" s="116"/>
      <c r="N19" s="116"/>
      <c r="O19" s="116"/>
      <c r="P19" s="116">
        <f>M18+N18+O18+P18</f>
        <v>1294.5</v>
      </c>
      <c r="Q19" s="116">
        <f t="shared" ref="Q19:AB19" si="10">N18+O18+P18+Q18</f>
        <v>1317</v>
      </c>
      <c r="R19" s="116">
        <f t="shared" si="10"/>
        <v>1305</v>
      </c>
      <c r="S19" s="116">
        <f t="shared" si="10"/>
        <v>1256</v>
      </c>
      <c r="T19" s="116">
        <f t="shared" si="10"/>
        <v>1190.5</v>
      </c>
      <c r="U19" s="116">
        <f t="shared" si="10"/>
        <v>1176.5</v>
      </c>
      <c r="V19" s="116">
        <f t="shared" si="10"/>
        <v>1169.5</v>
      </c>
      <c r="W19" s="116">
        <f t="shared" si="10"/>
        <v>1182.5</v>
      </c>
      <c r="X19" s="116">
        <f t="shared" si="10"/>
        <v>1283.5</v>
      </c>
      <c r="Y19" s="116">
        <f t="shared" si="10"/>
        <v>1289</v>
      </c>
      <c r="Z19" s="116">
        <f t="shared" si="10"/>
        <v>1339.5</v>
      </c>
      <c r="AA19" s="116">
        <f t="shared" si="10"/>
        <v>1391.5</v>
      </c>
      <c r="AB19" s="116">
        <f t="shared" si="10"/>
        <v>1408.5</v>
      </c>
      <c r="AC19" s="117"/>
      <c r="AD19" s="116"/>
      <c r="AE19" s="116"/>
      <c r="AF19" s="116"/>
      <c r="AG19" s="116">
        <f>AD18+AE18+AF18+AG18</f>
        <v>1411.5</v>
      </c>
      <c r="AH19" s="116">
        <f t="shared" ref="AH19:AO19" si="11">AE18+AF18+AG18+AH18</f>
        <v>1459.5</v>
      </c>
      <c r="AI19" s="116">
        <f t="shared" si="11"/>
        <v>1479.5</v>
      </c>
      <c r="AJ19" s="116">
        <f t="shared" si="11"/>
        <v>1464.5</v>
      </c>
      <c r="AK19" s="116">
        <f t="shared" si="11"/>
        <v>1481</v>
      </c>
      <c r="AL19" s="116">
        <f t="shared" si="11"/>
        <v>1483</v>
      </c>
      <c r="AM19" s="116">
        <f t="shared" si="11"/>
        <v>1445</v>
      </c>
      <c r="AN19" s="116">
        <f t="shared" si="11"/>
        <v>1434.5</v>
      </c>
      <c r="AO19" s="116">
        <f t="shared" si="11"/>
        <v>1378.5</v>
      </c>
      <c r="AP19" s="68"/>
      <c r="AQ19" s="68"/>
      <c r="AR19" s="68"/>
      <c r="AS19" s="68"/>
      <c r="AT19" s="68"/>
      <c r="AU19" s="68">
        <f t="shared" ref="AU19:BA19" si="12">E29</f>
        <v>289.5</v>
      </c>
      <c r="AV19" s="68">
        <f t="shared" si="12"/>
        <v>337.5</v>
      </c>
      <c r="AW19" s="68">
        <f t="shared" si="12"/>
        <v>375.5</v>
      </c>
      <c r="AX19" s="68">
        <f t="shared" si="12"/>
        <v>346.5</v>
      </c>
      <c r="AY19" s="68">
        <f t="shared" si="12"/>
        <v>353</v>
      </c>
      <c r="AZ19" s="68">
        <f t="shared" si="12"/>
        <v>353</v>
      </c>
      <c r="BA19" s="68">
        <f t="shared" si="12"/>
        <v>368.5</v>
      </c>
      <c r="BB19" s="68"/>
      <c r="BC19" s="68"/>
      <c r="BD19" s="68"/>
      <c r="BE19" s="68">
        <f t="shared" ref="BE19:BQ19" si="13">P29</f>
        <v>317.5</v>
      </c>
      <c r="BF19" s="68">
        <f t="shared" si="13"/>
        <v>338.5</v>
      </c>
      <c r="BG19" s="68">
        <f t="shared" si="13"/>
        <v>345.5</v>
      </c>
      <c r="BH19" s="68">
        <f t="shared" si="13"/>
        <v>390.5</v>
      </c>
      <c r="BI19" s="68">
        <f t="shared" si="13"/>
        <v>378</v>
      </c>
      <c r="BJ19" s="68">
        <f t="shared" si="13"/>
        <v>368</v>
      </c>
      <c r="BK19" s="68">
        <f t="shared" si="13"/>
        <v>361.5</v>
      </c>
      <c r="BL19" s="68">
        <f t="shared" si="13"/>
        <v>317</v>
      </c>
      <c r="BM19" s="68">
        <f t="shared" si="13"/>
        <v>311</v>
      </c>
      <c r="BN19" s="68">
        <f t="shared" si="13"/>
        <v>303</v>
      </c>
      <c r="BO19" s="68">
        <f t="shared" si="13"/>
        <v>281.5</v>
      </c>
      <c r="BP19" s="68">
        <f t="shared" si="13"/>
        <v>270.5</v>
      </c>
      <c r="BQ19" s="68">
        <f t="shared" si="13"/>
        <v>269</v>
      </c>
      <c r="BR19" s="68"/>
      <c r="BS19" s="68"/>
      <c r="BT19" s="68"/>
      <c r="BU19" s="68">
        <f t="shared" ref="BU19:CC19" si="14">AG29</f>
        <v>280</v>
      </c>
      <c r="BV19" s="68">
        <f t="shared" si="14"/>
        <v>291.5</v>
      </c>
      <c r="BW19" s="68">
        <f t="shared" si="14"/>
        <v>271</v>
      </c>
      <c r="BX19" s="68">
        <f t="shared" si="14"/>
        <v>273</v>
      </c>
      <c r="BY19" s="68">
        <f t="shared" si="14"/>
        <v>287</v>
      </c>
      <c r="BZ19" s="68">
        <f t="shared" si="14"/>
        <v>265</v>
      </c>
      <c r="CA19" s="68">
        <f t="shared" si="14"/>
        <v>257</v>
      </c>
      <c r="CB19" s="68">
        <f t="shared" si="14"/>
        <v>236.5</v>
      </c>
      <c r="CC19" s="68">
        <f t="shared" si="14"/>
        <v>213.5</v>
      </c>
    </row>
    <row r="20" spans="1:81" ht="16.5" customHeight="1" x14ac:dyDescent="0.2">
      <c r="A20" s="64" t="s">
        <v>107</v>
      </c>
      <c r="B20" s="118"/>
      <c r="C20" s="119" t="s">
        <v>108</v>
      </c>
      <c r="D20" s="120">
        <f>DIRECCIONALIDAD!J19/100</f>
        <v>0</v>
      </c>
      <c r="E20" s="119"/>
      <c r="F20" s="119" t="s">
        <v>109</v>
      </c>
      <c r="G20" s="120">
        <f>DIRECCIONALIDAD!J20/100</f>
        <v>1</v>
      </c>
      <c r="H20" s="119"/>
      <c r="I20" s="119" t="s">
        <v>110</v>
      </c>
      <c r="J20" s="120">
        <f>DIRECCIONALIDAD!J21/100</f>
        <v>0</v>
      </c>
      <c r="K20" s="121"/>
      <c r="L20" s="115"/>
      <c r="M20" s="118"/>
      <c r="N20" s="119"/>
      <c r="O20" s="119" t="s">
        <v>108</v>
      </c>
      <c r="P20" s="120">
        <f>DIRECCIONALIDAD!J22/100</f>
        <v>0</v>
      </c>
      <c r="Q20" s="119"/>
      <c r="R20" s="119"/>
      <c r="S20" s="119"/>
      <c r="T20" s="119" t="s">
        <v>109</v>
      </c>
      <c r="U20" s="120">
        <f>DIRECCIONALIDAD!J23/100</f>
        <v>1</v>
      </c>
      <c r="V20" s="119"/>
      <c r="W20" s="119"/>
      <c r="X20" s="119"/>
      <c r="Y20" s="119" t="s">
        <v>110</v>
      </c>
      <c r="Z20" s="120">
        <f>DIRECCIONALIDAD!J24/100</f>
        <v>0</v>
      </c>
      <c r="AA20" s="119"/>
      <c r="AB20" s="121"/>
      <c r="AC20" s="115"/>
      <c r="AD20" s="118"/>
      <c r="AE20" s="119" t="s">
        <v>108</v>
      </c>
      <c r="AF20" s="120">
        <f>DIRECCIONALIDAD!J25/100</f>
        <v>0</v>
      </c>
      <c r="AG20" s="119"/>
      <c r="AH20" s="119"/>
      <c r="AI20" s="119"/>
      <c r="AJ20" s="119" t="s">
        <v>109</v>
      </c>
      <c r="AK20" s="120">
        <f>DIRECCIONALIDAD!J26/100</f>
        <v>1</v>
      </c>
      <c r="AL20" s="119"/>
      <c r="AM20" s="119"/>
      <c r="AN20" s="119" t="s">
        <v>110</v>
      </c>
      <c r="AO20" s="122">
        <f>DIRECCIONALIDAD!J27/100</f>
        <v>0</v>
      </c>
      <c r="AP20" s="59"/>
      <c r="AQ20" s="59"/>
      <c r="AR20" s="59"/>
      <c r="AS20" s="59"/>
      <c r="AT20" s="59"/>
      <c r="AU20" s="59">
        <f t="shared" ref="AU20:BA20" si="15">E24</f>
        <v>0</v>
      </c>
      <c r="AV20" s="59">
        <f t="shared" si="15"/>
        <v>0</v>
      </c>
      <c r="AW20" s="59">
        <f t="shared" si="15"/>
        <v>0</v>
      </c>
      <c r="AX20" s="59">
        <f t="shared" si="15"/>
        <v>0</v>
      </c>
      <c r="AY20" s="59">
        <f t="shared" si="15"/>
        <v>0</v>
      </c>
      <c r="AZ20" s="59">
        <f t="shared" si="15"/>
        <v>0</v>
      </c>
      <c r="BA20" s="59">
        <f t="shared" si="15"/>
        <v>0</v>
      </c>
      <c r="BB20" s="59"/>
      <c r="BC20" s="59"/>
      <c r="BD20" s="59"/>
      <c r="BE20" s="59">
        <f t="shared" ref="BE20:BQ20" si="16">P24</f>
        <v>0</v>
      </c>
      <c r="BF20" s="59">
        <f t="shared" si="16"/>
        <v>0</v>
      </c>
      <c r="BG20" s="59">
        <f t="shared" si="16"/>
        <v>0</v>
      </c>
      <c r="BH20" s="59">
        <f t="shared" si="16"/>
        <v>0</v>
      </c>
      <c r="BI20" s="59">
        <f t="shared" si="16"/>
        <v>0</v>
      </c>
      <c r="BJ20" s="59">
        <f t="shared" si="16"/>
        <v>0</v>
      </c>
      <c r="BK20" s="59">
        <f t="shared" si="16"/>
        <v>0</v>
      </c>
      <c r="BL20" s="59">
        <f t="shared" si="16"/>
        <v>0</v>
      </c>
      <c r="BM20" s="59">
        <f t="shared" si="16"/>
        <v>0</v>
      </c>
      <c r="BN20" s="59">
        <f t="shared" si="16"/>
        <v>0</v>
      </c>
      <c r="BO20" s="59">
        <f t="shared" si="16"/>
        <v>0</v>
      </c>
      <c r="BP20" s="59">
        <f t="shared" si="16"/>
        <v>0</v>
      </c>
      <c r="BQ20" s="59">
        <f t="shared" si="16"/>
        <v>0</v>
      </c>
      <c r="BR20" s="59"/>
      <c r="BS20" s="59"/>
      <c r="BT20" s="59"/>
      <c r="BU20" s="59">
        <f t="shared" ref="BU20:CC20" si="17">AG24</f>
        <v>0</v>
      </c>
      <c r="BV20" s="59">
        <f t="shared" si="17"/>
        <v>0</v>
      </c>
      <c r="BW20" s="59">
        <f t="shared" si="17"/>
        <v>0</v>
      </c>
      <c r="BX20" s="59">
        <f t="shared" si="17"/>
        <v>0</v>
      </c>
      <c r="BY20" s="59">
        <f t="shared" si="17"/>
        <v>0</v>
      </c>
      <c r="BZ20" s="59">
        <f t="shared" si="17"/>
        <v>0</v>
      </c>
      <c r="CA20" s="59">
        <f t="shared" si="17"/>
        <v>0</v>
      </c>
      <c r="CB20" s="59">
        <f t="shared" si="17"/>
        <v>0</v>
      </c>
      <c r="CC20" s="59">
        <f t="shared" si="17"/>
        <v>0</v>
      </c>
    </row>
    <row r="21" spans="1:81" ht="16.5" customHeight="1" x14ac:dyDescent="0.2">
      <c r="A21" s="125" t="s">
        <v>154</v>
      </c>
      <c r="B21" s="126">
        <f>MAX(B19:K19)</f>
        <v>1900.5</v>
      </c>
      <c r="C21" s="119" t="s">
        <v>108</v>
      </c>
      <c r="D21" s="127">
        <f>+B21*D20</f>
        <v>0</v>
      </c>
      <c r="E21" s="119"/>
      <c r="F21" s="119" t="s">
        <v>109</v>
      </c>
      <c r="G21" s="127">
        <f>+B21*G20</f>
        <v>1900.5</v>
      </c>
      <c r="H21" s="119"/>
      <c r="I21" s="119" t="s">
        <v>110</v>
      </c>
      <c r="J21" s="127">
        <f>+B21*J20</f>
        <v>0</v>
      </c>
      <c r="K21" s="121"/>
      <c r="L21" s="115"/>
      <c r="M21" s="126">
        <f>MAX(M19:AB19)</f>
        <v>1408.5</v>
      </c>
      <c r="N21" s="119"/>
      <c r="O21" s="119" t="s">
        <v>108</v>
      </c>
      <c r="P21" s="128">
        <f>+M21*P20</f>
        <v>0</v>
      </c>
      <c r="Q21" s="119"/>
      <c r="R21" s="119"/>
      <c r="S21" s="119"/>
      <c r="T21" s="119" t="s">
        <v>109</v>
      </c>
      <c r="U21" s="128">
        <f>+M21*U20</f>
        <v>1408.5</v>
      </c>
      <c r="V21" s="119"/>
      <c r="W21" s="119"/>
      <c r="X21" s="119"/>
      <c r="Y21" s="119" t="s">
        <v>110</v>
      </c>
      <c r="Z21" s="128">
        <f>+M21*Z20</f>
        <v>0</v>
      </c>
      <c r="AA21" s="119"/>
      <c r="AB21" s="121"/>
      <c r="AC21" s="115"/>
      <c r="AD21" s="126">
        <f>MAX(AD19:AO19)</f>
        <v>1483</v>
      </c>
      <c r="AE21" s="119" t="s">
        <v>108</v>
      </c>
      <c r="AF21" s="127">
        <f>+AD21*AF20</f>
        <v>0</v>
      </c>
      <c r="AG21" s="119"/>
      <c r="AH21" s="119"/>
      <c r="AI21" s="119"/>
      <c r="AJ21" s="119" t="s">
        <v>109</v>
      </c>
      <c r="AK21" s="127">
        <f>+AD21*AK20</f>
        <v>1483</v>
      </c>
      <c r="AL21" s="119"/>
      <c r="AM21" s="119"/>
      <c r="AN21" s="119" t="s">
        <v>110</v>
      </c>
      <c r="AO21" s="129">
        <f>+AD21*AO20</f>
        <v>0</v>
      </c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</row>
    <row r="22" spans="1:81" ht="16.5" customHeight="1" x14ac:dyDescent="0.2">
      <c r="A22" s="59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82" t="s">
        <v>104</v>
      </c>
      <c r="U22" s="182"/>
      <c r="V22" s="123">
        <v>3</v>
      </c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59"/>
      <c r="AQ22" s="59"/>
      <c r="AR22" s="59"/>
      <c r="AS22" s="59"/>
      <c r="AT22" s="59"/>
      <c r="AU22" s="59">
        <f t="shared" ref="AU22:BA22" si="18">E34</f>
        <v>3222.5</v>
      </c>
      <c r="AV22" s="59">
        <f t="shared" si="18"/>
        <v>3165.5</v>
      </c>
      <c r="AW22" s="59">
        <f t="shared" si="18"/>
        <v>3080.5</v>
      </c>
      <c r="AX22" s="59">
        <f t="shared" si="18"/>
        <v>2933.5</v>
      </c>
      <c r="AY22" s="59">
        <f t="shared" si="18"/>
        <v>2896</v>
      </c>
      <c r="AZ22" s="59">
        <f t="shared" si="18"/>
        <v>2915</v>
      </c>
      <c r="BA22" s="59">
        <f t="shared" si="18"/>
        <v>2939.5</v>
      </c>
      <c r="BB22" s="59"/>
      <c r="BC22" s="59"/>
      <c r="BD22" s="59"/>
      <c r="BE22" s="59">
        <f t="shared" ref="BE22:BQ22" si="19">P34</f>
        <v>2656.5</v>
      </c>
      <c r="BF22" s="59">
        <f t="shared" si="19"/>
        <v>2752.5</v>
      </c>
      <c r="BG22" s="59">
        <f t="shared" si="19"/>
        <v>2774.5</v>
      </c>
      <c r="BH22" s="59">
        <f t="shared" si="19"/>
        <v>2780</v>
      </c>
      <c r="BI22" s="59">
        <f t="shared" si="19"/>
        <v>2764</v>
      </c>
      <c r="BJ22" s="59">
        <f t="shared" si="19"/>
        <v>2721.5</v>
      </c>
      <c r="BK22" s="59">
        <f t="shared" si="19"/>
        <v>2701.5</v>
      </c>
      <c r="BL22" s="59">
        <f t="shared" si="19"/>
        <v>2619.5</v>
      </c>
      <c r="BM22" s="59">
        <f t="shared" si="19"/>
        <v>2623.5</v>
      </c>
      <c r="BN22" s="59">
        <f t="shared" si="19"/>
        <v>2603</v>
      </c>
      <c r="BO22" s="59">
        <f t="shared" si="19"/>
        <v>2611</v>
      </c>
      <c r="BP22" s="59">
        <f t="shared" si="19"/>
        <v>2693.5</v>
      </c>
      <c r="BQ22" s="59">
        <f t="shared" si="19"/>
        <v>2736</v>
      </c>
      <c r="BR22" s="59"/>
      <c r="BS22" s="59"/>
      <c r="BT22" s="59"/>
      <c r="BU22" s="59">
        <f t="shared" ref="BU22:CC22" si="20">AG34</f>
        <v>2914.5</v>
      </c>
      <c r="BV22" s="59">
        <f t="shared" si="20"/>
        <v>3099.5</v>
      </c>
      <c r="BW22" s="59">
        <f t="shared" si="20"/>
        <v>3111.5</v>
      </c>
      <c r="BX22" s="59">
        <f t="shared" si="20"/>
        <v>3157</v>
      </c>
      <c r="BY22" s="59">
        <f t="shared" si="20"/>
        <v>3270.5</v>
      </c>
      <c r="BZ22" s="59">
        <f t="shared" si="20"/>
        <v>3262</v>
      </c>
      <c r="CA22" s="59">
        <f t="shared" si="20"/>
        <v>3267.5</v>
      </c>
      <c r="CB22" s="59">
        <f t="shared" si="20"/>
        <v>3187.5</v>
      </c>
      <c r="CC22" s="59">
        <f t="shared" si="20"/>
        <v>3033.5</v>
      </c>
    </row>
    <row r="23" spans="1:81" ht="16.5" customHeight="1" x14ac:dyDescent="0.2">
      <c r="A23" s="67" t="s">
        <v>105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7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7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</row>
    <row r="24" spans="1:81" ht="16.5" customHeight="1" x14ac:dyDescent="0.2">
      <c r="A24" s="67" t="s">
        <v>106</v>
      </c>
      <c r="B24" s="116"/>
      <c r="C24" s="116"/>
      <c r="D24" s="116"/>
      <c r="E24" s="116">
        <f>B23+C23+D23+E23</f>
        <v>0</v>
      </c>
      <c r="F24" s="116">
        <f t="shared" ref="F24:K24" si="21">C23+D23+E23+F23</f>
        <v>0</v>
      </c>
      <c r="G24" s="116">
        <f t="shared" si="21"/>
        <v>0</v>
      </c>
      <c r="H24" s="116">
        <f t="shared" si="21"/>
        <v>0</v>
      </c>
      <c r="I24" s="116">
        <f t="shared" si="21"/>
        <v>0</v>
      </c>
      <c r="J24" s="116">
        <f t="shared" si="21"/>
        <v>0</v>
      </c>
      <c r="K24" s="116">
        <f t="shared" si="21"/>
        <v>0</v>
      </c>
      <c r="L24" s="117"/>
      <c r="M24" s="116"/>
      <c r="N24" s="116"/>
      <c r="O24" s="116"/>
      <c r="P24" s="116">
        <f>M23+N23+O23+P23</f>
        <v>0</v>
      </c>
      <c r="Q24" s="116">
        <f t="shared" ref="Q24:AB24" si="22">N23+O23+P23+Q23</f>
        <v>0</v>
      </c>
      <c r="R24" s="116">
        <f t="shared" si="22"/>
        <v>0</v>
      </c>
      <c r="S24" s="116">
        <f t="shared" si="22"/>
        <v>0</v>
      </c>
      <c r="T24" s="116">
        <f t="shared" si="22"/>
        <v>0</v>
      </c>
      <c r="U24" s="116">
        <f t="shared" si="22"/>
        <v>0</v>
      </c>
      <c r="V24" s="116">
        <f t="shared" si="22"/>
        <v>0</v>
      </c>
      <c r="W24" s="116">
        <f t="shared" si="22"/>
        <v>0</v>
      </c>
      <c r="X24" s="116">
        <f t="shared" si="22"/>
        <v>0</v>
      </c>
      <c r="Y24" s="116">
        <f t="shared" si="22"/>
        <v>0</v>
      </c>
      <c r="Z24" s="116">
        <f t="shared" si="22"/>
        <v>0</v>
      </c>
      <c r="AA24" s="116">
        <f t="shared" si="22"/>
        <v>0</v>
      </c>
      <c r="AB24" s="116">
        <f t="shared" si="22"/>
        <v>0</v>
      </c>
      <c r="AC24" s="117"/>
      <c r="AD24" s="116"/>
      <c r="AE24" s="116"/>
      <c r="AF24" s="116"/>
      <c r="AG24" s="116">
        <f>AD23+AE23+AF23+AG23</f>
        <v>0</v>
      </c>
      <c r="AH24" s="116">
        <f t="shared" ref="AH24:AO24" si="23">AE23+AF23+AG23+AH23</f>
        <v>0</v>
      </c>
      <c r="AI24" s="116">
        <f t="shared" si="23"/>
        <v>0</v>
      </c>
      <c r="AJ24" s="116">
        <f t="shared" si="23"/>
        <v>0</v>
      </c>
      <c r="AK24" s="116">
        <f t="shared" si="23"/>
        <v>0</v>
      </c>
      <c r="AL24" s="116">
        <f t="shared" si="23"/>
        <v>0</v>
      </c>
      <c r="AM24" s="116">
        <f t="shared" si="23"/>
        <v>0</v>
      </c>
      <c r="AN24" s="116">
        <f t="shared" si="23"/>
        <v>0</v>
      </c>
      <c r="AO24" s="116">
        <f t="shared" si="23"/>
        <v>0</v>
      </c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</row>
    <row r="25" spans="1:81" ht="16.5" customHeight="1" x14ac:dyDescent="0.2">
      <c r="A25" s="64" t="s">
        <v>107</v>
      </c>
      <c r="B25" s="118"/>
      <c r="C25" s="119" t="s">
        <v>108</v>
      </c>
      <c r="D25" s="120">
        <f>DIRECCIONALIDAD!J28/100</f>
        <v>0</v>
      </c>
      <c r="E25" s="119"/>
      <c r="F25" s="119" t="s">
        <v>109</v>
      </c>
      <c r="G25" s="120">
        <f>DIRECCIONALIDAD!J29/100</f>
        <v>0</v>
      </c>
      <c r="H25" s="119"/>
      <c r="I25" s="119" t="s">
        <v>110</v>
      </c>
      <c r="J25" s="120">
        <f>DIRECCIONALIDAD!J30/100</f>
        <v>0</v>
      </c>
      <c r="K25" s="121"/>
      <c r="L25" s="115"/>
      <c r="M25" s="118"/>
      <c r="N25" s="119"/>
      <c r="O25" s="119" t="s">
        <v>108</v>
      </c>
      <c r="P25" s="120">
        <f>DIRECCIONALIDAD!J31/100</f>
        <v>0</v>
      </c>
      <c r="Q25" s="119"/>
      <c r="R25" s="119"/>
      <c r="S25" s="119"/>
      <c r="T25" s="119" t="s">
        <v>109</v>
      </c>
      <c r="U25" s="120">
        <f>DIRECCIONALIDAD!J32/100</f>
        <v>0</v>
      </c>
      <c r="V25" s="119"/>
      <c r="W25" s="119"/>
      <c r="X25" s="119"/>
      <c r="Y25" s="119" t="s">
        <v>110</v>
      </c>
      <c r="Z25" s="120">
        <f>DIRECCIONALIDAD!J33/100</f>
        <v>0</v>
      </c>
      <c r="AA25" s="119"/>
      <c r="AB25" s="119"/>
      <c r="AC25" s="115"/>
      <c r="AD25" s="118"/>
      <c r="AE25" s="119" t="s">
        <v>108</v>
      </c>
      <c r="AF25" s="120">
        <f>DIRECCIONALIDAD!J34/100</f>
        <v>0</v>
      </c>
      <c r="AG25" s="119"/>
      <c r="AH25" s="119"/>
      <c r="AI25" s="119"/>
      <c r="AJ25" s="119" t="s">
        <v>109</v>
      </c>
      <c r="AK25" s="120">
        <f>DIRECCIONALIDAD!J35/100</f>
        <v>0</v>
      </c>
      <c r="AL25" s="119"/>
      <c r="AM25" s="119"/>
      <c r="AN25" s="119" t="s">
        <v>110</v>
      </c>
      <c r="AO25" s="120">
        <f>DIRECCIONALIDAD!J36/100</f>
        <v>0</v>
      </c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</row>
    <row r="26" spans="1:81" ht="16.5" customHeight="1" x14ac:dyDescent="0.2">
      <c r="A26" s="125" t="s">
        <v>154</v>
      </c>
      <c r="B26" s="126">
        <f>MAX(B24:K24)</f>
        <v>0</v>
      </c>
      <c r="C26" s="119" t="s">
        <v>108</v>
      </c>
      <c r="D26" s="127">
        <f>+B26*D25</f>
        <v>0</v>
      </c>
      <c r="E26" s="119"/>
      <c r="F26" s="119" t="s">
        <v>109</v>
      </c>
      <c r="G26" s="127">
        <f>+B26*G25</f>
        <v>0</v>
      </c>
      <c r="H26" s="119"/>
      <c r="I26" s="119" t="s">
        <v>110</v>
      </c>
      <c r="J26" s="127">
        <f>+B26*J25</f>
        <v>0</v>
      </c>
      <c r="K26" s="121"/>
      <c r="L26" s="115"/>
      <c r="M26" s="126">
        <f>MAX(M24:AB24)</f>
        <v>0</v>
      </c>
      <c r="N26" s="119"/>
      <c r="O26" s="119" t="s">
        <v>108</v>
      </c>
      <c r="P26" s="128">
        <f>+M26*P25</f>
        <v>0</v>
      </c>
      <c r="Q26" s="119"/>
      <c r="R26" s="119"/>
      <c r="S26" s="119"/>
      <c r="T26" s="119" t="s">
        <v>109</v>
      </c>
      <c r="U26" s="128">
        <f>+M26*U25</f>
        <v>0</v>
      </c>
      <c r="V26" s="119"/>
      <c r="W26" s="119"/>
      <c r="X26" s="119"/>
      <c r="Y26" s="119" t="s">
        <v>110</v>
      </c>
      <c r="Z26" s="128">
        <f>+M26*Z25</f>
        <v>0</v>
      </c>
      <c r="AA26" s="119"/>
      <c r="AB26" s="121"/>
      <c r="AC26" s="115"/>
      <c r="AD26" s="126">
        <f>MAX(AD24:AO24)</f>
        <v>0</v>
      </c>
      <c r="AE26" s="119" t="s">
        <v>108</v>
      </c>
      <c r="AF26" s="127">
        <f>+AD26*AF25</f>
        <v>0</v>
      </c>
      <c r="AG26" s="119"/>
      <c r="AH26" s="119"/>
      <c r="AI26" s="119"/>
      <c r="AJ26" s="119" t="s">
        <v>109</v>
      </c>
      <c r="AK26" s="127">
        <f>+AD26*AK25</f>
        <v>0</v>
      </c>
      <c r="AL26" s="119"/>
      <c r="AM26" s="119"/>
      <c r="AN26" s="119" t="s">
        <v>110</v>
      </c>
      <c r="AO26" s="129">
        <f>+AD26*AO25</f>
        <v>0</v>
      </c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</row>
    <row r="27" spans="1:81" ht="16.5" customHeight="1" x14ac:dyDescent="0.2">
      <c r="A27" s="59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82" t="s">
        <v>104</v>
      </c>
      <c r="U27" s="182"/>
      <c r="V27" s="123">
        <v>4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</row>
    <row r="28" spans="1:81" ht="16.5" customHeight="1" x14ac:dyDescent="0.2">
      <c r="A28" s="67" t="s">
        <v>105</v>
      </c>
      <c r="B28" s="116">
        <f>'G-4'!F10</f>
        <v>42</v>
      </c>
      <c r="C28" s="116">
        <f>'G-4'!F11</f>
        <v>58</v>
      </c>
      <c r="D28" s="116">
        <f>'G-4'!F12</f>
        <v>110</v>
      </c>
      <c r="E28" s="116">
        <f>'G-4'!F13</f>
        <v>79.5</v>
      </c>
      <c r="F28" s="116">
        <f>'G-4'!F14</f>
        <v>90</v>
      </c>
      <c r="G28" s="116">
        <f>'G-4'!F15</f>
        <v>96</v>
      </c>
      <c r="H28" s="116">
        <f>'G-4'!F16</f>
        <v>81</v>
      </c>
      <c r="I28" s="116">
        <f>'G-4'!F17</f>
        <v>86</v>
      </c>
      <c r="J28" s="116">
        <f>'G-4'!F18</f>
        <v>90</v>
      </c>
      <c r="K28" s="116">
        <f>'G-4'!F19</f>
        <v>111.5</v>
      </c>
      <c r="L28" s="117"/>
      <c r="M28" s="116">
        <f>'G-4'!F20</f>
        <v>69.5</v>
      </c>
      <c r="N28" s="116">
        <f>'G-4'!F21</f>
        <v>83.5</v>
      </c>
      <c r="O28" s="116">
        <f>'G-4'!F22</f>
        <v>71</v>
      </c>
      <c r="P28" s="116">
        <f>'G-4'!M10</f>
        <v>93.5</v>
      </c>
      <c r="Q28" s="116">
        <f>'G-4'!M11</f>
        <v>90.5</v>
      </c>
      <c r="R28" s="116">
        <f>'G-4'!M12</f>
        <v>90.5</v>
      </c>
      <c r="S28" s="116">
        <f>'G-4'!M13</f>
        <v>116</v>
      </c>
      <c r="T28" s="116">
        <f>'G-4'!M14</f>
        <v>81</v>
      </c>
      <c r="U28" s="116">
        <f>'G-4'!M15</f>
        <v>80.5</v>
      </c>
      <c r="V28" s="116">
        <f>'G-4'!M16</f>
        <v>84</v>
      </c>
      <c r="W28" s="116">
        <f>'G-4'!M17</f>
        <v>71.5</v>
      </c>
      <c r="X28" s="116">
        <f>'G-4'!M18</f>
        <v>75</v>
      </c>
      <c r="Y28" s="116">
        <f>'G-4'!M19</f>
        <v>72.5</v>
      </c>
      <c r="Z28" s="116">
        <f>'G-4'!M20</f>
        <v>62.5</v>
      </c>
      <c r="AA28" s="116">
        <f>'G-4'!M21</f>
        <v>60.5</v>
      </c>
      <c r="AB28" s="116">
        <f>'G-4'!M22</f>
        <v>73.5</v>
      </c>
      <c r="AC28" s="117"/>
      <c r="AD28" s="116">
        <f>'G-4'!T10</f>
        <v>73</v>
      </c>
      <c r="AE28" s="116">
        <f>'G-4'!T11</f>
        <v>78.5</v>
      </c>
      <c r="AF28" s="116">
        <f>'G-4'!T12</f>
        <v>70.5</v>
      </c>
      <c r="AG28" s="116">
        <f>'G-4'!T13</f>
        <v>58</v>
      </c>
      <c r="AH28" s="116">
        <f>'G-4'!T14</f>
        <v>84.5</v>
      </c>
      <c r="AI28" s="116">
        <f>'G-4'!T15</f>
        <v>58</v>
      </c>
      <c r="AJ28" s="116">
        <f>'G-4'!T16</f>
        <v>72.5</v>
      </c>
      <c r="AK28" s="116">
        <f>'G-4'!T17</f>
        <v>72</v>
      </c>
      <c r="AL28" s="116">
        <f>'G-4'!T18</f>
        <v>62.5</v>
      </c>
      <c r="AM28" s="116">
        <f>'G-4'!T19</f>
        <v>50</v>
      </c>
      <c r="AN28" s="116">
        <f>'G-4'!T20</f>
        <v>52</v>
      </c>
      <c r="AO28" s="116">
        <f>'G-4'!T21</f>
        <v>49</v>
      </c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</row>
    <row r="29" spans="1:81" ht="16.5" customHeight="1" x14ac:dyDescent="0.2">
      <c r="A29" s="67" t="s">
        <v>106</v>
      </c>
      <c r="B29" s="116"/>
      <c r="C29" s="116"/>
      <c r="D29" s="116"/>
      <c r="E29" s="116">
        <f>B28+C28+D28+E28</f>
        <v>289.5</v>
      </c>
      <c r="F29" s="116">
        <f t="shared" ref="F29:K29" si="24">C28+D28+E28+F28</f>
        <v>337.5</v>
      </c>
      <c r="G29" s="116">
        <f t="shared" si="24"/>
        <v>375.5</v>
      </c>
      <c r="H29" s="116">
        <f t="shared" si="24"/>
        <v>346.5</v>
      </c>
      <c r="I29" s="116">
        <f t="shared" si="24"/>
        <v>353</v>
      </c>
      <c r="J29" s="116">
        <f t="shared" si="24"/>
        <v>353</v>
      </c>
      <c r="K29" s="116">
        <f t="shared" si="24"/>
        <v>368.5</v>
      </c>
      <c r="L29" s="117"/>
      <c r="M29" s="116"/>
      <c r="N29" s="116"/>
      <c r="O29" s="116"/>
      <c r="P29" s="116">
        <f>M28+N28+O28+P28</f>
        <v>317.5</v>
      </c>
      <c r="Q29" s="116">
        <f t="shared" ref="Q29:AB29" si="25">N28+O28+P28+Q28</f>
        <v>338.5</v>
      </c>
      <c r="R29" s="116">
        <f t="shared" si="25"/>
        <v>345.5</v>
      </c>
      <c r="S29" s="116">
        <f t="shared" si="25"/>
        <v>390.5</v>
      </c>
      <c r="T29" s="116">
        <f t="shared" si="25"/>
        <v>378</v>
      </c>
      <c r="U29" s="116">
        <f t="shared" si="25"/>
        <v>368</v>
      </c>
      <c r="V29" s="116">
        <f t="shared" si="25"/>
        <v>361.5</v>
      </c>
      <c r="W29" s="116">
        <f t="shared" si="25"/>
        <v>317</v>
      </c>
      <c r="X29" s="116">
        <f t="shared" si="25"/>
        <v>311</v>
      </c>
      <c r="Y29" s="116">
        <f t="shared" si="25"/>
        <v>303</v>
      </c>
      <c r="Z29" s="116">
        <f t="shared" si="25"/>
        <v>281.5</v>
      </c>
      <c r="AA29" s="116">
        <f t="shared" si="25"/>
        <v>270.5</v>
      </c>
      <c r="AB29" s="116">
        <f t="shared" si="25"/>
        <v>269</v>
      </c>
      <c r="AC29" s="117"/>
      <c r="AD29" s="116"/>
      <c r="AE29" s="116"/>
      <c r="AF29" s="116"/>
      <c r="AG29" s="116">
        <f>AD28+AE28+AF28+AG28</f>
        <v>280</v>
      </c>
      <c r="AH29" s="116">
        <f t="shared" ref="AH29:AO29" si="26">AE28+AF28+AG28+AH28</f>
        <v>291.5</v>
      </c>
      <c r="AI29" s="116">
        <f t="shared" si="26"/>
        <v>271</v>
      </c>
      <c r="AJ29" s="116">
        <f t="shared" si="26"/>
        <v>273</v>
      </c>
      <c r="AK29" s="116">
        <f t="shared" si="26"/>
        <v>287</v>
      </c>
      <c r="AL29" s="116">
        <f t="shared" si="26"/>
        <v>265</v>
      </c>
      <c r="AM29" s="116">
        <f t="shared" si="26"/>
        <v>257</v>
      </c>
      <c r="AN29" s="116">
        <f t="shared" si="26"/>
        <v>236.5</v>
      </c>
      <c r="AO29" s="116">
        <f t="shared" si="26"/>
        <v>213.5</v>
      </c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</row>
    <row r="30" spans="1:81" ht="16.5" customHeight="1" x14ac:dyDescent="0.2">
      <c r="A30" s="64" t="s">
        <v>107</v>
      </c>
      <c r="B30" s="118"/>
      <c r="C30" s="119" t="s">
        <v>108</v>
      </c>
      <c r="D30" s="120">
        <f>DIRECCIONALIDAD!J37/100</f>
        <v>0.57184750733137835</v>
      </c>
      <c r="E30" s="119"/>
      <c r="F30" s="119" t="s">
        <v>109</v>
      </c>
      <c r="G30" s="120">
        <f>DIRECCIONALIDAD!J38/100</f>
        <v>0.17008797653958943</v>
      </c>
      <c r="H30" s="119"/>
      <c r="I30" s="119" t="s">
        <v>110</v>
      </c>
      <c r="J30" s="120">
        <f>DIRECCIONALIDAD!J39/100</f>
        <v>0.25806451612903225</v>
      </c>
      <c r="K30" s="121"/>
      <c r="L30" s="115"/>
      <c r="M30" s="118"/>
      <c r="N30" s="119"/>
      <c r="O30" s="119" t="s">
        <v>108</v>
      </c>
      <c r="P30" s="120">
        <f>DIRECCIONALIDAD!J40/100</f>
        <v>0.60820895522388063</v>
      </c>
      <c r="Q30" s="119"/>
      <c r="R30" s="119"/>
      <c r="S30" s="119"/>
      <c r="T30" s="119" t="s">
        <v>109</v>
      </c>
      <c r="U30" s="120">
        <f>DIRECCIONALIDAD!J41/100</f>
        <v>0.28731343283582089</v>
      </c>
      <c r="V30" s="119"/>
      <c r="W30" s="119"/>
      <c r="X30" s="119"/>
      <c r="Y30" s="119" t="s">
        <v>110</v>
      </c>
      <c r="Z30" s="120">
        <f>DIRECCIONALIDAD!J42/100</f>
        <v>0.1044776119402985</v>
      </c>
      <c r="AA30" s="119"/>
      <c r="AB30" s="121"/>
      <c r="AC30" s="115"/>
      <c r="AD30" s="118"/>
      <c r="AE30" s="119" t="s">
        <v>108</v>
      </c>
      <c r="AF30" s="120">
        <f>DIRECCIONALIDAD!J43/100</f>
        <v>0.52</v>
      </c>
      <c r="AG30" s="119"/>
      <c r="AH30" s="119"/>
      <c r="AI30" s="119"/>
      <c r="AJ30" s="119" t="s">
        <v>109</v>
      </c>
      <c r="AK30" s="120">
        <f>DIRECCIONALIDAD!J44/100</f>
        <v>0.4</v>
      </c>
      <c r="AL30" s="119"/>
      <c r="AM30" s="119"/>
      <c r="AN30" s="119" t="s">
        <v>110</v>
      </c>
      <c r="AO30" s="122">
        <f>DIRECCIONALIDAD!J45/100</f>
        <v>0.08</v>
      </c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</row>
    <row r="31" spans="1:81" ht="16.5" customHeight="1" x14ac:dyDescent="0.2">
      <c r="A31" s="125" t="s">
        <v>154</v>
      </c>
      <c r="B31" s="126">
        <f>MAX(B29:K29)</f>
        <v>375.5</v>
      </c>
      <c r="C31" s="119" t="s">
        <v>108</v>
      </c>
      <c r="D31" s="127">
        <f>+B31*D30</f>
        <v>214.72873900293257</v>
      </c>
      <c r="E31" s="119"/>
      <c r="F31" s="119" t="s">
        <v>109</v>
      </c>
      <c r="G31" s="127">
        <f>+B31*G30</f>
        <v>63.868035190615828</v>
      </c>
      <c r="H31" s="119"/>
      <c r="I31" s="119" t="s">
        <v>110</v>
      </c>
      <c r="J31" s="127">
        <f>+B31*J30</f>
        <v>96.903225806451616</v>
      </c>
      <c r="K31" s="121"/>
      <c r="L31" s="115"/>
      <c r="M31" s="126">
        <f>MAX(M29:AB29)</f>
        <v>390.5</v>
      </c>
      <c r="N31" s="119"/>
      <c r="O31" s="119" t="s">
        <v>108</v>
      </c>
      <c r="P31" s="128">
        <f>+M31*P30</f>
        <v>237.5055970149254</v>
      </c>
      <c r="Q31" s="119"/>
      <c r="R31" s="119"/>
      <c r="S31" s="119"/>
      <c r="T31" s="119" t="s">
        <v>109</v>
      </c>
      <c r="U31" s="128">
        <f>+M31*U30</f>
        <v>112.19589552238806</v>
      </c>
      <c r="V31" s="119"/>
      <c r="W31" s="119"/>
      <c r="X31" s="119"/>
      <c r="Y31" s="119" t="s">
        <v>110</v>
      </c>
      <c r="Z31" s="128">
        <f>+M31*Z30</f>
        <v>40.798507462686565</v>
      </c>
      <c r="AA31" s="119"/>
      <c r="AB31" s="121"/>
      <c r="AC31" s="115"/>
      <c r="AD31" s="126">
        <f>MAX(AD29:AO29)</f>
        <v>291.5</v>
      </c>
      <c r="AE31" s="119" t="s">
        <v>108</v>
      </c>
      <c r="AF31" s="127">
        <f>+AD31*AF30</f>
        <v>151.58000000000001</v>
      </c>
      <c r="AG31" s="119"/>
      <c r="AH31" s="119"/>
      <c r="AI31" s="119"/>
      <c r="AJ31" s="119" t="s">
        <v>109</v>
      </c>
      <c r="AK31" s="127">
        <f>+AD31*AK30</f>
        <v>116.60000000000001</v>
      </c>
      <c r="AL31" s="119"/>
      <c r="AM31" s="119"/>
      <c r="AN31" s="119" t="s">
        <v>110</v>
      </c>
      <c r="AO31" s="129">
        <f>+AD31*AO30</f>
        <v>23.32</v>
      </c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</row>
    <row r="32" spans="1:81" ht="16.5" customHeight="1" x14ac:dyDescent="0.2">
      <c r="A32" s="59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82" t="s">
        <v>104</v>
      </c>
      <c r="U32" s="182"/>
      <c r="V32" s="114" t="s">
        <v>111</v>
      </c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</row>
    <row r="33" spans="1:81" ht="16.5" customHeight="1" x14ac:dyDescent="0.2">
      <c r="A33" s="67" t="s">
        <v>105</v>
      </c>
      <c r="B33" s="116">
        <f>B13+B18+B23+B28</f>
        <v>762</v>
      </c>
      <c r="C33" s="116">
        <f t="shared" ref="C33:K33" si="27">C13+C18+C23+C28</f>
        <v>802.5</v>
      </c>
      <c r="D33" s="116">
        <f t="shared" si="27"/>
        <v>910</v>
      </c>
      <c r="E33" s="116">
        <f t="shared" si="27"/>
        <v>748</v>
      </c>
      <c r="F33" s="116">
        <f t="shared" si="27"/>
        <v>705</v>
      </c>
      <c r="G33" s="116">
        <f t="shared" si="27"/>
        <v>717.5</v>
      </c>
      <c r="H33" s="116">
        <f t="shared" si="27"/>
        <v>763</v>
      </c>
      <c r="I33" s="116">
        <f t="shared" si="27"/>
        <v>710.5</v>
      </c>
      <c r="J33" s="116">
        <f t="shared" si="27"/>
        <v>724</v>
      </c>
      <c r="K33" s="116">
        <f t="shared" si="27"/>
        <v>742</v>
      </c>
      <c r="L33" s="117"/>
      <c r="M33" s="116">
        <f>M13+M18+M23+M28</f>
        <v>613</v>
      </c>
      <c r="N33" s="116">
        <f t="shared" ref="N33:AB33" si="28">N13+N18+N23+N28</f>
        <v>669.5</v>
      </c>
      <c r="O33" s="116">
        <f t="shared" si="28"/>
        <v>691</v>
      </c>
      <c r="P33" s="116">
        <f t="shared" si="28"/>
        <v>683</v>
      </c>
      <c r="Q33" s="116">
        <f t="shared" si="28"/>
        <v>709</v>
      </c>
      <c r="R33" s="116">
        <f t="shared" si="28"/>
        <v>691.5</v>
      </c>
      <c r="S33" s="116">
        <f t="shared" si="28"/>
        <v>696.5</v>
      </c>
      <c r="T33" s="116">
        <f t="shared" si="28"/>
        <v>667</v>
      </c>
      <c r="U33" s="116">
        <f t="shared" si="28"/>
        <v>666.5</v>
      </c>
      <c r="V33" s="116">
        <f t="shared" si="28"/>
        <v>671.5</v>
      </c>
      <c r="W33" s="116">
        <f t="shared" si="28"/>
        <v>614.5</v>
      </c>
      <c r="X33" s="116">
        <f t="shared" si="28"/>
        <v>671</v>
      </c>
      <c r="Y33" s="116">
        <f t="shared" si="28"/>
        <v>646</v>
      </c>
      <c r="Z33" s="116">
        <f t="shared" si="28"/>
        <v>679.5</v>
      </c>
      <c r="AA33" s="116">
        <f t="shared" si="28"/>
        <v>697</v>
      </c>
      <c r="AB33" s="116">
        <f t="shared" si="28"/>
        <v>713.5</v>
      </c>
      <c r="AC33" s="117"/>
      <c r="AD33" s="116">
        <f>AD13+AD18+AD23+AD28</f>
        <v>647</v>
      </c>
      <c r="AE33" s="116">
        <f t="shared" ref="AE33:AO33" si="29">AE13+AE18+AE23+AE28</f>
        <v>741.5</v>
      </c>
      <c r="AF33" s="116">
        <f t="shared" si="29"/>
        <v>766</v>
      </c>
      <c r="AG33" s="116">
        <f t="shared" si="29"/>
        <v>760</v>
      </c>
      <c r="AH33" s="116">
        <f t="shared" si="29"/>
        <v>832</v>
      </c>
      <c r="AI33" s="116">
        <f t="shared" si="29"/>
        <v>753.5</v>
      </c>
      <c r="AJ33" s="116">
        <f t="shared" si="29"/>
        <v>811.5</v>
      </c>
      <c r="AK33" s="116">
        <f t="shared" si="29"/>
        <v>873.5</v>
      </c>
      <c r="AL33" s="116">
        <f t="shared" si="29"/>
        <v>823.5</v>
      </c>
      <c r="AM33" s="116">
        <f t="shared" si="29"/>
        <v>759</v>
      </c>
      <c r="AN33" s="116">
        <f t="shared" si="29"/>
        <v>731.5</v>
      </c>
      <c r="AO33" s="116">
        <f t="shared" si="29"/>
        <v>719.5</v>
      </c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</row>
    <row r="34" spans="1:81" ht="16.5" customHeight="1" x14ac:dyDescent="0.2">
      <c r="A34" s="67" t="s">
        <v>106</v>
      </c>
      <c r="B34" s="116"/>
      <c r="C34" s="116"/>
      <c r="D34" s="116"/>
      <c r="E34" s="116">
        <f>B33+C33+D33+E33</f>
        <v>3222.5</v>
      </c>
      <c r="F34" s="116">
        <f t="shared" ref="F34:K34" si="30">C33+D33+E33+F33</f>
        <v>3165.5</v>
      </c>
      <c r="G34" s="116">
        <f t="shared" si="30"/>
        <v>3080.5</v>
      </c>
      <c r="H34" s="116">
        <f t="shared" si="30"/>
        <v>2933.5</v>
      </c>
      <c r="I34" s="116">
        <f t="shared" si="30"/>
        <v>2896</v>
      </c>
      <c r="J34" s="116">
        <f t="shared" si="30"/>
        <v>2915</v>
      </c>
      <c r="K34" s="116">
        <f t="shared" si="30"/>
        <v>2939.5</v>
      </c>
      <c r="L34" s="117"/>
      <c r="M34" s="116"/>
      <c r="N34" s="116"/>
      <c r="O34" s="116"/>
      <c r="P34" s="116">
        <f>M33+N33+O33+P33</f>
        <v>2656.5</v>
      </c>
      <c r="Q34" s="116">
        <f t="shared" ref="Q34:AB34" si="31">N33+O33+P33+Q33</f>
        <v>2752.5</v>
      </c>
      <c r="R34" s="116">
        <f t="shared" si="31"/>
        <v>2774.5</v>
      </c>
      <c r="S34" s="116">
        <f t="shared" si="31"/>
        <v>2780</v>
      </c>
      <c r="T34" s="116">
        <f t="shared" si="31"/>
        <v>2764</v>
      </c>
      <c r="U34" s="116">
        <f t="shared" si="31"/>
        <v>2721.5</v>
      </c>
      <c r="V34" s="116">
        <f t="shared" si="31"/>
        <v>2701.5</v>
      </c>
      <c r="W34" s="116">
        <f t="shared" si="31"/>
        <v>2619.5</v>
      </c>
      <c r="X34" s="116">
        <f t="shared" si="31"/>
        <v>2623.5</v>
      </c>
      <c r="Y34" s="116">
        <f t="shared" si="31"/>
        <v>2603</v>
      </c>
      <c r="Z34" s="116">
        <f t="shared" si="31"/>
        <v>2611</v>
      </c>
      <c r="AA34" s="116">
        <f t="shared" si="31"/>
        <v>2693.5</v>
      </c>
      <c r="AB34" s="116">
        <f t="shared" si="31"/>
        <v>2736</v>
      </c>
      <c r="AC34" s="117"/>
      <c r="AD34" s="116"/>
      <c r="AE34" s="116"/>
      <c r="AF34" s="116"/>
      <c r="AG34" s="116">
        <f>AD33+AE33+AF33+AG33</f>
        <v>2914.5</v>
      </c>
      <c r="AH34" s="116">
        <f t="shared" ref="AH34:AO34" si="32">AE33+AF33+AG33+AH33</f>
        <v>3099.5</v>
      </c>
      <c r="AI34" s="116">
        <f t="shared" si="32"/>
        <v>3111.5</v>
      </c>
      <c r="AJ34" s="116">
        <f t="shared" si="32"/>
        <v>3157</v>
      </c>
      <c r="AK34" s="116">
        <f t="shared" si="32"/>
        <v>3270.5</v>
      </c>
      <c r="AL34" s="116">
        <f t="shared" si="32"/>
        <v>3262</v>
      </c>
      <c r="AM34" s="116">
        <f t="shared" si="32"/>
        <v>3267.5</v>
      </c>
      <c r="AN34" s="116">
        <f t="shared" si="32"/>
        <v>3187.5</v>
      </c>
      <c r="AO34" s="116">
        <f t="shared" si="32"/>
        <v>3033.5</v>
      </c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</row>
    <row r="35" spans="1:81" x14ac:dyDescent="0.2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</row>
    <row r="36" spans="1:81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183"/>
      <c r="R36" s="183"/>
      <c r="S36" s="183"/>
      <c r="T36" s="183"/>
      <c r="U36" s="183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</row>
    <row r="37" spans="1:81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68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</row>
    <row r="38" spans="1:81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68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</row>
    <row r="39" spans="1:81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68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</row>
    <row r="40" spans="1:81" x14ac:dyDescent="0.2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68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</row>
    <row r="41" spans="1:8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68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</row>
    <row r="42" spans="1:8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68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</row>
    <row r="43" spans="1:8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68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</row>
    <row r="44" spans="1:8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68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</row>
    <row r="45" spans="1:8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68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</row>
    <row r="46" spans="1:8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68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</row>
    <row r="47" spans="1:8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68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</row>
    <row r="48" spans="1:8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68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</row>
    <row r="49" spans="1:8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68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</row>
    <row r="50" spans="1:8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68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</row>
    <row r="51" spans="1:8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</row>
    <row r="52" spans="1:8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</row>
    <row r="53" spans="1:8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</row>
    <row r="54" spans="1:8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</row>
    <row r="55" spans="1:8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59"/>
      <c r="BB55" s="59"/>
      <c r="BC55" s="59"/>
      <c r="BD55" s="59"/>
      <c r="BE55" s="59"/>
      <c r="BF55" s="59"/>
      <c r="BG55" s="59"/>
      <c r="BH55" s="59"/>
      <c r="BI55" s="59"/>
      <c r="BJ55" s="59"/>
      <c r="BK55" s="59"/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</row>
    <row r="56" spans="1:8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59"/>
      <c r="BA56" s="59"/>
      <c r="BB56" s="59"/>
      <c r="BC56" s="59"/>
      <c r="BD56" s="59"/>
      <c r="BE56" s="59"/>
      <c r="BF56" s="59"/>
      <c r="BG56" s="59"/>
      <c r="BH56" s="59"/>
      <c r="BI56" s="59"/>
      <c r="BJ56" s="59"/>
      <c r="BK56" s="59"/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</row>
    <row r="57" spans="1:8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</row>
    <row r="58" spans="1:8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59"/>
      <c r="BA58" s="59"/>
      <c r="BB58" s="59"/>
      <c r="BC58" s="59"/>
      <c r="BD58" s="59"/>
      <c r="BE58" s="59"/>
      <c r="BF58" s="59"/>
      <c r="BG58" s="59"/>
      <c r="BH58" s="59"/>
      <c r="BI58" s="59"/>
      <c r="BJ58" s="59"/>
      <c r="BK58" s="59"/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</row>
    <row r="59" spans="1:8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</row>
    <row r="60" spans="1:8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</row>
    <row r="61" spans="1:8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59"/>
      <c r="BC61" s="59"/>
      <c r="BD61" s="59"/>
      <c r="BE61" s="59"/>
      <c r="BF61" s="59"/>
      <c r="BG61" s="59"/>
      <c r="BH61" s="59"/>
      <c r="BI61" s="59"/>
      <c r="BJ61" s="59"/>
      <c r="BK61" s="59"/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</row>
    <row r="62" spans="1:8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</row>
    <row r="63" spans="1:8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  <c r="AY63" s="59"/>
      <c r="AZ63" s="59"/>
      <c r="BA63" s="59"/>
      <c r="BB63" s="59"/>
      <c r="BC63" s="59"/>
      <c r="BD63" s="59"/>
      <c r="BE63" s="59"/>
      <c r="BF63" s="59"/>
      <c r="BG63" s="59"/>
      <c r="BH63" s="59"/>
      <c r="BI63" s="59"/>
      <c r="BJ63" s="59"/>
      <c r="BK63" s="59"/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</row>
    <row r="64" spans="1:8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</row>
    <row r="65" spans="1:8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</row>
    <row r="66" spans="1:8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</row>
    <row r="67" spans="1:8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</row>
    <row r="68" spans="1:8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</row>
    <row r="69" spans="1:8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</row>
    <row r="70" spans="1:8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</row>
    <row r="71" spans="1:8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</row>
    <row r="72" spans="1:8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</row>
    <row r="73" spans="1:8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</row>
    <row r="74" spans="1:8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</row>
    <row r="75" spans="1:8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</row>
    <row r="76" spans="1:8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</row>
    <row r="77" spans="1:8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</row>
    <row r="78" spans="1:8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</row>
    <row r="79" spans="1:8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</row>
    <row r="80" spans="1:8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</row>
    <row r="81" spans="1:81" x14ac:dyDescent="0.2">
      <c r="A81" s="59"/>
      <c r="B81" s="59"/>
      <c r="C81" s="59"/>
      <c r="D81" s="59"/>
      <c r="E81" s="59"/>
      <c r="F81" s="59"/>
      <c r="G81" s="6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59"/>
      <c r="CA81" s="59"/>
      <c r="CB81" s="59"/>
      <c r="CC81" s="59"/>
    </row>
    <row r="82" spans="1:8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  <c r="BM82" s="59"/>
      <c r="BN82" s="59"/>
      <c r="BO82" s="59"/>
      <c r="BP82" s="59"/>
      <c r="BQ82" s="59"/>
      <c r="BR82" s="59"/>
      <c r="BS82" s="59"/>
      <c r="BT82" s="59"/>
      <c r="BU82" s="59"/>
      <c r="BV82" s="59"/>
      <c r="BW82" s="59"/>
      <c r="BX82" s="59"/>
      <c r="BY82" s="59"/>
      <c r="BZ82" s="59"/>
      <c r="CA82" s="59"/>
      <c r="CB82" s="59"/>
      <c r="CC82" s="59"/>
    </row>
    <row r="83" spans="1:8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  <c r="BH83" s="59"/>
      <c r="BI83" s="59"/>
      <c r="BJ83" s="59"/>
      <c r="BK83" s="59"/>
      <c r="BL83" s="59"/>
      <c r="BM83" s="59"/>
      <c r="BN83" s="59"/>
      <c r="BO83" s="59"/>
      <c r="BP83" s="59"/>
      <c r="BQ83" s="59"/>
      <c r="BR83" s="59"/>
      <c r="BS83" s="59"/>
      <c r="BT83" s="59"/>
      <c r="BU83" s="59"/>
      <c r="BV83" s="59"/>
      <c r="BW83" s="59"/>
      <c r="BX83" s="59"/>
      <c r="BY83" s="59"/>
      <c r="BZ83" s="59"/>
      <c r="CA83" s="59"/>
      <c r="CB83" s="59"/>
      <c r="CC83" s="59"/>
    </row>
  </sheetData>
  <mergeCells count="20">
    <mergeCell ref="D10:G10"/>
    <mergeCell ref="S10:V10"/>
    <mergeCell ref="AH10:AK10"/>
    <mergeCell ref="M2:AB2"/>
    <mergeCell ref="M3:AB3"/>
    <mergeCell ref="M4:AB4"/>
    <mergeCell ref="A8:B8"/>
    <mergeCell ref="C8:H8"/>
    <mergeCell ref="L8:N8"/>
    <mergeCell ref="V8:X8"/>
    <mergeCell ref="Y8:AA8"/>
    <mergeCell ref="T32:U32"/>
    <mergeCell ref="Q36:U36"/>
    <mergeCell ref="O8:S8"/>
    <mergeCell ref="AH8:AI8"/>
    <mergeCell ref="AJ8:AM8"/>
    <mergeCell ref="T12:U12"/>
    <mergeCell ref="T17:U17"/>
    <mergeCell ref="T22:U22"/>
    <mergeCell ref="T27:U27"/>
  </mergeCells>
  <pageMargins left="7.874015748031496E-2" right="0.51181102362204722" top="0.31496062992125984" bottom="0.31496062992125984" header="0.31496062992125984" footer="0.31496062992125984"/>
  <pageSetup scale="63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G-1</vt:lpstr>
      <vt:lpstr>G-2</vt:lpstr>
      <vt:lpstr>G-4</vt:lpstr>
      <vt:lpstr>G-Totales</vt:lpstr>
      <vt:lpstr>DIRECCIONALIDAD</vt:lpstr>
      <vt:lpstr>DIAGRAMA DE VOL</vt:lpstr>
      <vt:lpstr>'G-1'!Área_de_impresión</vt:lpstr>
      <vt:lpstr>'G-2'!Área_de_impresión</vt:lpstr>
      <vt:lpstr>'G-4'!Área_de_impresión</vt:lpstr>
      <vt:lpstr>'G-Totales'!Área_de_impresión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F7561326</dc:title>
  <dc:subject>Distribución del volumen de arribos</dc:subject>
  <dc:creator>alberto</dc:creator>
  <cp:lastModifiedBy>ING-PLANEAMIENTO</cp:lastModifiedBy>
  <cp:lastPrinted>2014-06-04T16:09:56Z</cp:lastPrinted>
  <dcterms:created xsi:type="dcterms:W3CDTF">1998-04-02T13:38:56Z</dcterms:created>
  <dcterms:modified xsi:type="dcterms:W3CDTF">2016-02-15T19:29:24Z</dcterms:modified>
</cp:coreProperties>
</file>